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gp-2564\Downloads\"/>
    </mc:Choice>
  </mc:AlternateContent>
  <xr:revisionPtr revIDLastSave="0" documentId="8_{975DD503-6E6A-47A8-A509-14E9DE424CA4}" xr6:coauthVersionLast="47" xr6:coauthVersionMax="47" xr10:uidLastSave="{00000000-0000-0000-0000-000000000000}"/>
  <workbookProtection workbookAlgorithmName="SHA-512" workbookHashValue="ieA0ms4kxCL7mziJk8UB7wyktr1og1ScJopzCO0R0N/23u6/Vu2AC4i6/ms++MXvBNICo8zOD6UnYQ3jPaZtqA==" workbookSaltValue="eStDPWyXRLwYtzGU3aMZsQ==" workbookSpinCount="100000" lockStructure="1"/>
  <bookViews>
    <workbookView xWindow="-110" yWindow="-110" windowWidth="20330" windowHeight="15260" firstSheet="1" activeTab="1" xr2:uid="{0C83AD09-5721-49F7-BE0F-B1F47C211898}"/>
  </bookViews>
  <sheets>
    <sheet name="Front Page" sheetId="4" state="hidden" r:id="rId1"/>
    <sheet name="Order" sheetId="1" r:id="rId2"/>
    <sheet name="Summary" sheetId="5" r:id="rId3"/>
    <sheet name="Food Summary" sheetId="6" r:id="rId4"/>
    <sheet name="Price List" sheetId="2" state="hidden" r:id="rId5"/>
    <sheet name="T&amp;C" sheetId="3" r:id="rId6"/>
  </sheets>
  <externalReferences>
    <externalReference r:id="rId7"/>
  </externalReferences>
  <definedNames>
    <definedName name="_xlnm._FilterDatabase" localSheetId="1" hidden="1">Order!$A$1:$H$1426</definedName>
    <definedName name="_xlnm._FilterDatabase" localSheetId="4" hidden="1">'Price List'!$G$1:$O$3056</definedName>
    <definedName name="PriceList" localSheetId="3">Table5[]</definedName>
    <definedName name="PriceList" localSheetId="2">Table5[]</definedName>
    <definedName name="PriceList">Table5[]</definedName>
    <definedName name="PriceList2" localSheetId="3">'Food Summary'!#REF!</definedName>
    <definedName name="PriceList2" localSheetId="2">Summary!#REF!</definedName>
    <definedName name="PriceList2">Order!#REF!</definedName>
    <definedName name="_xlnm.Print_Area" localSheetId="3">'Food Summary'!$B$8:$AE$196</definedName>
    <definedName name="_xlnm.Print_Area" localSheetId="0">'Front Page'!$A$1:$X$72</definedName>
    <definedName name="_xlnm.Print_Area" localSheetId="1">Order!$A$7:$AF$117,Order!$A$131:$AF$1423</definedName>
    <definedName name="_xlnm.Print_Area" localSheetId="2">Summary!$B$7:$AE$227</definedName>
    <definedName name="ProductandCode">[1]!Table2[#Data]</definedName>
    <definedName name="ProductCode" localSheetId="3">#REF!</definedName>
    <definedName name="ProductCode" localSheetId="2">#REF!</definedName>
    <definedName name="ProductCode">#REF!</definedName>
    <definedName name="ProductCode2" localSheetId="3">'Food Summary'!#REF!</definedName>
    <definedName name="ProductCode2" localSheetId="2">Summary!#REF!</definedName>
    <definedName name="ProductCode2">Order!#REF!</definedName>
    <definedName name="ProductList" localSheetId="3">#REF!</definedName>
    <definedName name="ProductList" localSheetId="2">#REF!</definedName>
    <definedName name="ProductList">#REF!</definedName>
    <definedName name="Products">[1]!Table2[Products]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75" i="5" l="1"/>
  <c r="W174" i="5"/>
  <c r="W173" i="5"/>
  <c r="W172" i="5"/>
  <c r="W171" i="5"/>
  <c r="M175" i="5"/>
  <c r="M174" i="5"/>
  <c r="M173" i="5"/>
  <c r="M172" i="5"/>
  <c r="M171" i="5"/>
  <c r="BD935" i="1"/>
  <c r="AR935" i="1"/>
  <c r="BD934" i="1"/>
  <c r="BC934" i="1"/>
  <c r="BB934" i="1"/>
  <c r="BA934" i="1"/>
  <c r="AZ934" i="1"/>
  <c r="AY934" i="1"/>
  <c r="AX934" i="1"/>
  <c r="AW934" i="1"/>
  <c r="AV934" i="1"/>
  <c r="AU934" i="1"/>
  <c r="AT934" i="1"/>
  <c r="AS934" i="1"/>
  <c r="AR934" i="1" s="1"/>
  <c r="AQ934" i="1"/>
  <c r="BD933" i="1"/>
  <c r="BC933" i="1"/>
  <c r="BB933" i="1"/>
  <c r="BA933" i="1"/>
  <c r="AZ933" i="1"/>
  <c r="AY933" i="1"/>
  <c r="AX933" i="1"/>
  <c r="AW933" i="1"/>
  <c r="AV933" i="1"/>
  <c r="AU933" i="1"/>
  <c r="AT933" i="1"/>
  <c r="AS933" i="1"/>
  <c r="AR933" i="1" s="1"/>
  <c r="AQ933" i="1"/>
  <c r="H933" i="1"/>
  <c r="AC933" i="1" s="1"/>
  <c r="AJ933" i="1" s="1"/>
  <c r="AR739" i="1"/>
  <c r="AR738" i="1"/>
  <c r="AR736" i="1"/>
  <c r="AR735" i="1"/>
  <c r="AR734" i="1"/>
  <c r="AR733" i="1"/>
  <c r="AR732" i="1"/>
  <c r="AR731" i="1"/>
  <c r="AR730" i="1"/>
  <c r="AR729" i="1"/>
  <c r="AR728" i="1"/>
  <c r="AR727" i="1"/>
  <c r="AR726" i="1"/>
  <c r="AR725" i="1"/>
  <c r="T439" i="1"/>
  <c r="AC439" i="1" s="1"/>
  <c r="AV439" i="1"/>
  <c r="Q439" i="1"/>
  <c r="Z439" i="1" s="1"/>
  <c r="AR440" i="1"/>
  <c r="AR438" i="1"/>
  <c r="AR442" i="1"/>
  <c r="AR441" i="1"/>
  <c r="AT439" i="1"/>
  <c r="AS439" i="1"/>
  <c r="AI439" i="1"/>
  <c r="Q744" i="1"/>
  <c r="Z744" i="1" s="1"/>
  <c r="AJ744" i="1" s="1"/>
  <c r="BF1070" i="1"/>
  <c r="BD1070" i="1"/>
  <c r="AR1070" i="1"/>
  <c r="BD1034" i="1"/>
  <c r="AR1034" i="1"/>
  <c r="BD1033" i="1"/>
  <c r="BC1033" i="1"/>
  <c r="BB1033" i="1"/>
  <c r="BA1033" i="1"/>
  <c r="AZ1033" i="1"/>
  <c r="AY1033" i="1"/>
  <c r="AX1033" i="1"/>
  <c r="AW1033" i="1"/>
  <c r="AV1033" i="1"/>
  <c r="AU1033" i="1"/>
  <c r="AT1033" i="1"/>
  <c r="AS1033" i="1"/>
  <c r="AR1033" i="1" s="1"/>
  <c r="AQ1033" i="1"/>
  <c r="BD1032" i="1"/>
  <c r="BC1032" i="1"/>
  <c r="BB1032" i="1"/>
  <c r="BA1032" i="1"/>
  <c r="AZ1032" i="1"/>
  <c r="AY1032" i="1"/>
  <c r="AX1032" i="1"/>
  <c r="AW1032" i="1"/>
  <c r="AV1032" i="1"/>
  <c r="AU1032" i="1"/>
  <c r="AT1032" i="1"/>
  <c r="AS1032" i="1"/>
  <c r="AR1032" i="1" s="1"/>
  <c r="AQ1032" i="1"/>
  <c r="H1032" i="1"/>
  <c r="AC1032" i="1" s="1"/>
  <c r="AJ1032" i="1" s="1"/>
  <c r="BD1031" i="1"/>
  <c r="AR1031" i="1"/>
  <c r="BD1030" i="1"/>
  <c r="BC1030" i="1"/>
  <c r="BB1030" i="1"/>
  <c r="BA1030" i="1"/>
  <c r="AZ1030" i="1"/>
  <c r="AY1030" i="1"/>
  <c r="AX1030" i="1"/>
  <c r="AW1030" i="1"/>
  <c r="AV1030" i="1"/>
  <c r="AU1030" i="1"/>
  <c r="AT1030" i="1"/>
  <c r="AS1030" i="1"/>
  <c r="AR1030" i="1" s="1"/>
  <c r="AQ1030" i="1"/>
  <c r="BD1029" i="1"/>
  <c r="BC1029" i="1"/>
  <c r="BB1029" i="1"/>
  <c r="BA1029" i="1"/>
  <c r="AZ1029" i="1"/>
  <c r="AY1029" i="1"/>
  <c r="AX1029" i="1"/>
  <c r="AW1029" i="1"/>
  <c r="AV1029" i="1"/>
  <c r="AU1029" i="1"/>
  <c r="AT1029" i="1"/>
  <c r="AS1029" i="1"/>
  <c r="AR1029" i="1" s="1"/>
  <c r="AQ1029" i="1"/>
  <c r="H1029" i="1"/>
  <c r="AC1029" i="1" s="1"/>
  <c r="AJ1029" i="1" s="1"/>
  <c r="BD1028" i="1"/>
  <c r="AR1028" i="1"/>
  <c r="BD1027" i="1"/>
  <c r="BC1027" i="1"/>
  <c r="BB1027" i="1"/>
  <c r="BA1027" i="1"/>
  <c r="AZ1027" i="1"/>
  <c r="AY1027" i="1"/>
  <c r="AX1027" i="1"/>
  <c r="AW1027" i="1"/>
  <c r="AV1027" i="1"/>
  <c r="AU1027" i="1"/>
  <c r="AT1027" i="1"/>
  <c r="AS1027" i="1"/>
  <c r="AR1027" i="1" s="1"/>
  <c r="AQ1027" i="1"/>
  <c r="BD1026" i="1"/>
  <c r="BC1026" i="1"/>
  <c r="BB1026" i="1"/>
  <c r="BA1026" i="1"/>
  <c r="AZ1026" i="1"/>
  <c r="AY1026" i="1"/>
  <c r="AX1026" i="1"/>
  <c r="AW1026" i="1"/>
  <c r="AV1026" i="1"/>
  <c r="AU1026" i="1"/>
  <c r="AT1026" i="1"/>
  <c r="AS1026" i="1"/>
  <c r="AR1026" i="1" s="1"/>
  <c r="AQ1026" i="1"/>
  <c r="H1026" i="1"/>
  <c r="AC1026" i="1" s="1"/>
  <c r="AJ1026" i="1" s="1"/>
  <c r="BD890" i="1"/>
  <c r="AR890" i="1"/>
  <c r="BD889" i="1"/>
  <c r="BC889" i="1"/>
  <c r="BB889" i="1"/>
  <c r="BA889" i="1"/>
  <c r="AZ889" i="1"/>
  <c r="AY889" i="1"/>
  <c r="AX889" i="1"/>
  <c r="AW889" i="1"/>
  <c r="AV889" i="1"/>
  <c r="AU889" i="1"/>
  <c r="AT889" i="1"/>
  <c r="AS889" i="1"/>
  <c r="AQ889" i="1"/>
  <c r="BD888" i="1"/>
  <c r="BC888" i="1"/>
  <c r="BB888" i="1"/>
  <c r="BA888" i="1"/>
  <c r="AZ888" i="1"/>
  <c r="AY888" i="1"/>
  <c r="AX888" i="1"/>
  <c r="AW888" i="1"/>
  <c r="AV888" i="1"/>
  <c r="AU888" i="1"/>
  <c r="AT888" i="1"/>
  <c r="AS888" i="1"/>
  <c r="AQ888" i="1"/>
  <c r="H888" i="1"/>
  <c r="AC888" i="1" s="1"/>
  <c r="AJ888" i="1" s="1"/>
  <c r="BD947" i="1"/>
  <c r="AR947" i="1"/>
  <c r="BD946" i="1"/>
  <c r="BC946" i="1"/>
  <c r="BB946" i="1"/>
  <c r="BA946" i="1"/>
  <c r="AZ946" i="1"/>
  <c r="AY946" i="1"/>
  <c r="AX946" i="1"/>
  <c r="AW946" i="1"/>
  <c r="AV946" i="1"/>
  <c r="AU946" i="1"/>
  <c r="AT946" i="1"/>
  <c r="AS946" i="1"/>
  <c r="AR946" i="1" s="1"/>
  <c r="AQ946" i="1"/>
  <c r="BD945" i="1"/>
  <c r="BC945" i="1"/>
  <c r="BB945" i="1"/>
  <c r="BA945" i="1"/>
  <c r="AZ945" i="1"/>
  <c r="AY945" i="1"/>
  <c r="AX945" i="1"/>
  <c r="AW945" i="1"/>
  <c r="AV945" i="1"/>
  <c r="AU945" i="1"/>
  <c r="AT945" i="1"/>
  <c r="AS945" i="1"/>
  <c r="AR945" i="1" s="1"/>
  <c r="AQ945" i="1"/>
  <c r="H945" i="1"/>
  <c r="AC945" i="1" s="1"/>
  <c r="AJ945" i="1" s="1"/>
  <c r="BD941" i="1"/>
  <c r="AR941" i="1"/>
  <c r="BD940" i="1"/>
  <c r="BC940" i="1"/>
  <c r="BB940" i="1"/>
  <c r="BA940" i="1"/>
  <c r="AZ940" i="1"/>
  <c r="AY940" i="1"/>
  <c r="AX940" i="1"/>
  <c r="AW940" i="1"/>
  <c r="AV940" i="1"/>
  <c r="AU940" i="1"/>
  <c r="AT940" i="1"/>
  <c r="AS940" i="1"/>
  <c r="AR940" i="1" s="1"/>
  <c r="AQ940" i="1"/>
  <c r="BD939" i="1"/>
  <c r="BC939" i="1"/>
  <c r="BB939" i="1"/>
  <c r="BA939" i="1"/>
  <c r="AZ939" i="1"/>
  <c r="AY939" i="1"/>
  <c r="AX939" i="1"/>
  <c r="AW939" i="1"/>
  <c r="AV939" i="1"/>
  <c r="AU939" i="1"/>
  <c r="AT939" i="1"/>
  <c r="AS939" i="1"/>
  <c r="AR939" i="1" s="1"/>
  <c r="AQ939" i="1"/>
  <c r="H939" i="1"/>
  <c r="AC939" i="1" s="1"/>
  <c r="AJ939" i="1" s="1"/>
  <c r="BD1372" i="1"/>
  <c r="AR1372" i="1"/>
  <c r="BF1371" i="1"/>
  <c r="BE1371" i="1"/>
  <c r="BD1371" i="1" s="1"/>
  <c r="BC1371" i="1"/>
  <c r="AZ1371" i="1"/>
  <c r="AY1371" i="1"/>
  <c r="AX1371" i="1"/>
  <c r="AW1371" i="1"/>
  <c r="AV1371" i="1"/>
  <c r="AU1371" i="1"/>
  <c r="AT1371" i="1"/>
  <c r="AS1371" i="1"/>
  <c r="AR1371" i="1" s="1"/>
  <c r="AQ1371" i="1"/>
  <c r="BC1327" i="1"/>
  <c r="AZ1327" i="1"/>
  <c r="AY1327" i="1"/>
  <c r="AX1327" i="1"/>
  <c r="AW1327" i="1"/>
  <c r="AV1327" i="1"/>
  <c r="AU1327" i="1"/>
  <c r="AT1327" i="1"/>
  <c r="AS1327" i="1"/>
  <c r="AU439" i="1"/>
  <c r="BD1064" i="1"/>
  <c r="AR1064" i="1"/>
  <c r="BD1063" i="1"/>
  <c r="BC1063" i="1"/>
  <c r="BB1063" i="1"/>
  <c r="BA1063" i="1"/>
  <c r="AZ1063" i="1"/>
  <c r="AY1063" i="1"/>
  <c r="AX1063" i="1"/>
  <c r="AW1063" i="1"/>
  <c r="AV1063" i="1"/>
  <c r="AU1063" i="1"/>
  <c r="AT1063" i="1"/>
  <c r="AS1063" i="1"/>
  <c r="AR1063" i="1" s="1"/>
  <c r="AQ1063" i="1"/>
  <c r="BD1062" i="1"/>
  <c r="BC1062" i="1"/>
  <c r="BB1062" i="1"/>
  <c r="BA1062" i="1"/>
  <c r="AZ1062" i="1"/>
  <c r="AY1062" i="1"/>
  <c r="AX1062" i="1"/>
  <c r="AW1062" i="1"/>
  <c r="AV1062" i="1"/>
  <c r="AU1062" i="1"/>
  <c r="AT1062" i="1"/>
  <c r="AS1062" i="1"/>
  <c r="AR1062" i="1" s="1"/>
  <c r="AQ1062" i="1"/>
  <c r="H1062" i="1"/>
  <c r="AC1062" i="1" s="1"/>
  <c r="AJ1062" i="1" s="1"/>
  <c r="BD1058" i="1"/>
  <c r="AR1058" i="1"/>
  <c r="BD1057" i="1"/>
  <c r="BC1057" i="1"/>
  <c r="BB1057" i="1"/>
  <c r="BA1057" i="1"/>
  <c r="AZ1057" i="1"/>
  <c r="AY1057" i="1"/>
  <c r="AX1057" i="1"/>
  <c r="AW1057" i="1"/>
  <c r="AV1057" i="1"/>
  <c r="AU1057" i="1"/>
  <c r="AT1057" i="1"/>
  <c r="AS1057" i="1"/>
  <c r="AR1057" i="1" s="1"/>
  <c r="AQ1057" i="1"/>
  <c r="BD1056" i="1"/>
  <c r="BC1056" i="1"/>
  <c r="BB1056" i="1"/>
  <c r="BA1056" i="1"/>
  <c r="AZ1056" i="1"/>
  <c r="AY1056" i="1"/>
  <c r="AX1056" i="1"/>
  <c r="AW1056" i="1"/>
  <c r="AV1056" i="1"/>
  <c r="AU1056" i="1"/>
  <c r="AT1056" i="1"/>
  <c r="AS1056" i="1"/>
  <c r="AR1056" i="1" s="1"/>
  <c r="AQ1056" i="1"/>
  <c r="H1056" i="1"/>
  <c r="AC1056" i="1" s="1"/>
  <c r="AJ1056" i="1" s="1"/>
  <c r="BD1055" i="1"/>
  <c r="AR1055" i="1"/>
  <c r="BD1054" i="1"/>
  <c r="BC1054" i="1"/>
  <c r="BB1054" i="1"/>
  <c r="BA1054" i="1"/>
  <c r="AZ1054" i="1"/>
  <c r="AY1054" i="1"/>
  <c r="AX1054" i="1"/>
  <c r="AW1054" i="1"/>
  <c r="AV1054" i="1"/>
  <c r="AU1054" i="1"/>
  <c r="AT1054" i="1"/>
  <c r="AS1054" i="1"/>
  <c r="AR1054" i="1" s="1"/>
  <c r="AQ1054" i="1"/>
  <c r="BD1053" i="1"/>
  <c r="BC1053" i="1"/>
  <c r="BB1053" i="1"/>
  <c r="BA1053" i="1"/>
  <c r="AZ1053" i="1"/>
  <c r="AY1053" i="1"/>
  <c r="AX1053" i="1"/>
  <c r="AW1053" i="1"/>
  <c r="AV1053" i="1"/>
  <c r="AU1053" i="1"/>
  <c r="AT1053" i="1"/>
  <c r="AS1053" i="1"/>
  <c r="AR1053" i="1" s="1"/>
  <c r="AQ1053" i="1"/>
  <c r="H1053" i="1"/>
  <c r="AC1053" i="1" s="1"/>
  <c r="AJ1053" i="1" s="1"/>
  <c r="AR1052" i="1"/>
  <c r="BD1052" i="1"/>
  <c r="BD1051" i="1"/>
  <c r="BC1051" i="1"/>
  <c r="BB1051" i="1"/>
  <c r="BA1051" i="1"/>
  <c r="AZ1051" i="1"/>
  <c r="AY1051" i="1"/>
  <c r="AX1051" i="1"/>
  <c r="AW1051" i="1"/>
  <c r="AV1051" i="1"/>
  <c r="AU1051" i="1"/>
  <c r="AT1051" i="1"/>
  <c r="AS1051" i="1"/>
  <c r="AR1051" i="1" s="1"/>
  <c r="AQ1051" i="1"/>
  <c r="BD1050" i="1"/>
  <c r="BC1050" i="1"/>
  <c r="BB1050" i="1"/>
  <c r="BA1050" i="1"/>
  <c r="AZ1050" i="1"/>
  <c r="AY1050" i="1"/>
  <c r="AX1050" i="1"/>
  <c r="AW1050" i="1"/>
  <c r="AV1050" i="1"/>
  <c r="AU1050" i="1"/>
  <c r="AT1050" i="1"/>
  <c r="AS1050" i="1"/>
  <c r="AR1050" i="1" s="1"/>
  <c r="AQ1050" i="1"/>
  <c r="H1050" i="1"/>
  <c r="AC1050" i="1" s="1"/>
  <c r="AJ1050" i="1" s="1"/>
  <c r="AR406" i="1"/>
  <c r="AI406" i="1"/>
  <c r="T406" i="1"/>
  <c r="AC406" i="1" s="1"/>
  <c r="Q406" i="1"/>
  <c r="Z406" i="1" s="1"/>
  <c r="AR405" i="1"/>
  <c r="AR404" i="1"/>
  <c r="AR403" i="1"/>
  <c r="E2" i="2"/>
  <c r="D9" i="5" s="1"/>
  <c r="BD1076" i="1"/>
  <c r="AR1076" i="1"/>
  <c r="AS1300" i="1"/>
  <c r="AT1300" i="1"/>
  <c r="AU1300" i="1"/>
  <c r="AV1300" i="1"/>
  <c r="AR906" i="1"/>
  <c r="AR905" i="1"/>
  <c r="AR904" i="1"/>
  <c r="AR903" i="1"/>
  <c r="AR902" i="1"/>
  <c r="AR899" i="1"/>
  <c r="BF902" i="1"/>
  <c r="BE903" i="1" s="1"/>
  <c r="BD903" i="1" s="1"/>
  <c r="BF868" i="1"/>
  <c r="BE871" i="1" s="1"/>
  <c r="BD871" i="1" s="1"/>
  <c r="BD901" i="1"/>
  <c r="BC901" i="1"/>
  <c r="BB901" i="1"/>
  <c r="BA901" i="1"/>
  <c r="AZ901" i="1"/>
  <c r="AY901" i="1"/>
  <c r="AX901" i="1"/>
  <c r="AW901" i="1"/>
  <c r="AV901" i="1"/>
  <c r="AU901" i="1"/>
  <c r="AT901" i="1"/>
  <c r="AS901" i="1"/>
  <c r="AR901" i="1" s="1"/>
  <c r="AQ901" i="1"/>
  <c r="BD900" i="1"/>
  <c r="BC900" i="1"/>
  <c r="BB900" i="1"/>
  <c r="BA900" i="1"/>
  <c r="AZ900" i="1"/>
  <c r="AY900" i="1"/>
  <c r="AX900" i="1"/>
  <c r="AW900" i="1"/>
  <c r="AV900" i="1"/>
  <c r="AU900" i="1"/>
  <c r="AT900" i="1"/>
  <c r="AS900" i="1"/>
  <c r="AR900" i="1" s="1"/>
  <c r="AQ900" i="1"/>
  <c r="H900" i="1"/>
  <c r="AC900" i="1" s="1"/>
  <c r="AJ900" i="1" s="1"/>
  <c r="BD899" i="1"/>
  <c r="BF870" i="1"/>
  <c r="BD870" i="1"/>
  <c r="AR870" i="1"/>
  <c r="BD869" i="1"/>
  <c r="AR869" i="1"/>
  <c r="H879" i="1"/>
  <c r="AC879" i="1" s="1"/>
  <c r="AJ879" i="1" s="1"/>
  <c r="AC866" i="1"/>
  <c r="AJ866" i="1" s="1"/>
  <c r="BD1077" i="1"/>
  <c r="AR1077" i="1"/>
  <c r="BD867" i="1"/>
  <c r="BD866" i="1"/>
  <c r="BD865" i="1"/>
  <c r="AR865" i="1"/>
  <c r="BD864" i="1"/>
  <c r="AR864" i="1"/>
  <c r="BD863" i="1"/>
  <c r="AR863" i="1"/>
  <c r="BD862" i="1"/>
  <c r="AR862" i="1"/>
  <c r="BD861" i="1"/>
  <c r="AR861" i="1"/>
  <c r="BD860" i="1"/>
  <c r="AR860" i="1"/>
  <c r="BD859" i="1"/>
  <c r="AR859" i="1"/>
  <c r="N218" i="5"/>
  <c r="Q218" i="5"/>
  <c r="AG202" i="5"/>
  <c r="W201" i="5" s="1"/>
  <c r="Q198" i="5"/>
  <c r="J198" i="5"/>
  <c r="J195" i="5"/>
  <c r="AG201" i="5"/>
  <c r="AH201" i="5"/>
  <c r="K192" i="5"/>
  <c r="I189" i="5"/>
  <c r="Z209" i="5"/>
  <c r="U209" i="5"/>
  <c r="F209" i="5"/>
  <c r="F212" i="5"/>
  <c r="J18" i="6"/>
  <c r="E18" i="6"/>
  <c r="F12" i="6"/>
  <c r="F15" i="6"/>
  <c r="T18" i="6"/>
  <c r="F15" i="5"/>
  <c r="E18" i="5"/>
  <c r="T18" i="5"/>
  <c r="J18" i="5"/>
  <c r="F12" i="5"/>
  <c r="AI242" i="1"/>
  <c r="T212" i="5"/>
  <c r="T218" i="5"/>
  <c r="AH200" i="5"/>
  <c r="AH199" i="5"/>
  <c r="AG195" i="5"/>
  <c r="AH195" i="5"/>
  <c r="AH194" i="5"/>
  <c r="AH193" i="5"/>
  <c r="AH192" i="5"/>
  <c r="AH191" i="5"/>
  <c r="Z189" i="5"/>
  <c r="B117" i="5" a="1"/>
  <c r="B117" i="5" s="1"/>
  <c r="B123" i="5"/>
  <c r="O814" i="1"/>
  <c r="O163" i="5" s="1"/>
  <c r="Q167" i="5"/>
  <c r="AR518" i="1"/>
  <c r="AR482" i="1"/>
  <c r="AR483" i="1"/>
  <c r="AR484" i="1"/>
  <c r="AR485" i="1"/>
  <c r="AR486" i="1"/>
  <c r="AR487" i="1"/>
  <c r="AR488" i="1"/>
  <c r="AR489" i="1"/>
  <c r="AR490" i="1"/>
  <c r="AR491" i="1"/>
  <c r="AR492" i="1"/>
  <c r="AR493" i="1"/>
  <c r="AR494" i="1"/>
  <c r="AR495" i="1"/>
  <c r="AR496" i="1"/>
  <c r="AR497" i="1"/>
  <c r="AR498" i="1"/>
  <c r="AR499" i="1"/>
  <c r="AR500" i="1"/>
  <c r="AR501" i="1"/>
  <c r="AR502" i="1"/>
  <c r="AR503" i="1"/>
  <c r="AR504" i="1"/>
  <c r="AR505" i="1"/>
  <c r="AR506" i="1"/>
  <c r="AR507" i="1"/>
  <c r="AR508" i="1"/>
  <c r="AR509" i="1"/>
  <c r="AR510" i="1"/>
  <c r="AR511" i="1"/>
  <c r="AR512" i="1"/>
  <c r="AR513" i="1"/>
  <c r="AR514" i="1"/>
  <c r="AR515" i="1"/>
  <c r="AR516" i="1"/>
  <c r="AR467" i="1"/>
  <c r="AR468" i="1"/>
  <c r="AR469" i="1"/>
  <c r="AR470" i="1"/>
  <c r="AR471" i="1"/>
  <c r="AR472" i="1"/>
  <c r="AR473" i="1"/>
  <c r="AR474" i="1"/>
  <c r="AR475" i="1"/>
  <c r="AR476" i="1"/>
  <c r="AR478" i="1"/>
  <c r="AR479" i="1"/>
  <c r="AR480" i="1"/>
  <c r="AV481" i="1"/>
  <c r="AU481" i="1"/>
  <c r="AT481" i="1"/>
  <c r="AS481" i="1"/>
  <c r="AI481" i="1"/>
  <c r="T481" i="1"/>
  <c r="AC481" i="1" s="1"/>
  <c r="Q481" i="1"/>
  <c r="AV477" i="1"/>
  <c r="AT477" i="1"/>
  <c r="AS477" i="1"/>
  <c r="AR477" i="1" s="1"/>
  <c r="AQ477" i="1"/>
  <c r="AI477" i="1"/>
  <c r="T477" i="1"/>
  <c r="AC477" i="1" s="1"/>
  <c r="Q477" i="1"/>
  <c r="Z477" i="1" s="1"/>
  <c r="Z481" i="1"/>
  <c r="BF906" i="1"/>
  <c r="BE907" i="1" s="1"/>
  <c r="BD907" i="1" s="1"/>
  <c r="BF960" i="1"/>
  <c r="BF961" i="1" s="1"/>
  <c r="BF999" i="1"/>
  <c r="BF1000" i="1" s="1"/>
  <c r="BF1072" i="1"/>
  <c r="BF1073" i="1" s="1"/>
  <c r="BF1144" i="1"/>
  <c r="BF1145" i="1" s="1"/>
  <c r="BF1216" i="1"/>
  <c r="BF1217" i="1" s="1"/>
  <c r="BF1252" i="1"/>
  <c r="BF1253" i="1" s="1"/>
  <c r="BF1291" i="1"/>
  <c r="BF1292" i="1" s="1"/>
  <c r="BF1324" i="1"/>
  <c r="BF1325" i="1" s="1"/>
  <c r="BF1368" i="1"/>
  <c r="BF1369" i="1" s="1"/>
  <c r="BF1366" i="1"/>
  <c r="BF1367" i="1" s="1"/>
  <c r="BF1398" i="1"/>
  <c r="BE1399" i="1" s="1"/>
  <c r="BD1399" i="1" s="1"/>
  <c r="BF1287" i="1"/>
  <c r="BF1288" i="1" s="1"/>
  <c r="BF1248" i="1"/>
  <c r="BF1249" i="1" s="1"/>
  <c r="BF1212" i="1"/>
  <c r="BF1213" i="1" s="1"/>
  <c r="BF1140" i="1"/>
  <c r="BE1141" i="1" s="1"/>
  <c r="BD1141" i="1" s="1"/>
  <c r="BF995" i="1"/>
  <c r="BF996" i="1" s="1"/>
  <c r="BF956" i="1"/>
  <c r="BE957" i="1" s="1"/>
  <c r="BD957" i="1" s="1"/>
  <c r="AS955" i="1"/>
  <c r="AS969" i="1"/>
  <c r="BD1398" i="1"/>
  <c r="BD1397" i="1"/>
  <c r="BD1395" i="1"/>
  <c r="BD1394" i="1"/>
  <c r="BD1393" i="1"/>
  <c r="BD1391" i="1"/>
  <c r="BD1390" i="1"/>
  <c r="BD1389" i="1"/>
  <c r="BD1388" i="1"/>
  <c r="BD1386" i="1"/>
  <c r="BD1385" i="1"/>
  <c r="BD1384" i="1"/>
  <c r="BD1382" i="1"/>
  <c r="BD1381" i="1"/>
  <c r="BD1380" i="1"/>
  <c r="BD1378" i="1"/>
  <c r="BD1377" i="1"/>
  <c r="BD1376" i="1"/>
  <c r="BD1375" i="1"/>
  <c r="BD1374" i="1"/>
  <c r="BD1373" i="1"/>
  <c r="BD1370" i="1"/>
  <c r="BD1368" i="1"/>
  <c r="BD1366" i="1"/>
  <c r="BD1365" i="1"/>
  <c r="BD1363" i="1"/>
  <c r="BD1362" i="1"/>
  <c r="BD1360" i="1"/>
  <c r="BD1359" i="1"/>
  <c r="BD1357" i="1"/>
  <c r="BD1356" i="1"/>
  <c r="BD1354" i="1"/>
  <c r="BD1353" i="1"/>
  <c r="BD1351" i="1"/>
  <c r="BD1350" i="1"/>
  <c r="BD1348" i="1"/>
  <c r="BD1347" i="1"/>
  <c r="BD1345" i="1"/>
  <c r="BD1344" i="1"/>
  <c r="BD1342" i="1"/>
  <c r="BD1341" i="1"/>
  <c r="BD1339" i="1"/>
  <c r="BD1338" i="1"/>
  <c r="BD1336" i="1"/>
  <c r="BD1335" i="1"/>
  <c r="BD1334" i="1"/>
  <c r="BD1333" i="1"/>
  <c r="BD1332" i="1"/>
  <c r="BD1331" i="1"/>
  <c r="BD1330" i="1"/>
  <c r="BD1324" i="1"/>
  <c r="BD1323" i="1"/>
  <c r="BD1322" i="1"/>
  <c r="BD1321" i="1"/>
  <c r="BD1320" i="1"/>
  <c r="BD1319" i="1"/>
  <c r="BD1318" i="1"/>
  <c r="BD1317" i="1"/>
  <c r="BD1316" i="1"/>
  <c r="BD1315" i="1"/>
  <c r="BD1314" i="1"/>
  <c r="BD1313" i="1"/>
  <c r="BD1312" i="1"/>
  <c r="BD1311" i="1"/>
  <c r="BD1310" i="1"/>
  <c r="BD1309" i="1"/>
  <c r="BD1307" i="1"/>
  <c r="BD1306" i="1"/>
  <c r="BD1305" i="1"/>
  <c r="BD1304" i="1"/>
  <c r="BD1303" i="1"/>
  <c r="BD1302" i="1"/>
  <c r="BD1301" i="1"/>
  <c r="BD1299" i="1"/>
  <c r="BD1298" i="1"/>
  <c r="BD1297" i="1"/>
  <c r="BD1296" i="1"/>
  <c r="BD1295" i="1"/>
  <c r="BD1294" i="1"/>
  <c r="BD1293" i="1"/>
  <c r="BD1291" i="1"/>
  <c r="BD1290" i="1"/>
  <c r="BD1289" i="1"/>
  <c r="BD1286" i="1"/>
  <c r="BD1284" i="1"/>
  <c r="BD1283" i="1"/>
  <c r="BD1281" i="1"/>
  <c r="BD1280" i="1"/>
  <c r="BD1278" i="1"/>
  <c r="BD1277" i="1"/>
  <c r="BD1275" i="1"/>
  <c r="BD1274" i="1"/>
  <c r="BD1272" i="1"/>
  <c r="BD1271" i="1"/>
  <c r="BD1269" i="1"/>
  <c r="BD1268" i="1"/>
  <c r="BD1266" i="1"/>
  <c r="BD1265" i="1"/>
  <c r="BD1263" i="1"/>
  <c r="BD1262" i="1"/>
  <c r="BD1260" i="1"/>
  <c r="BD1259" i="1"/>
  <c r="BD1258" i="1"/>
  <c r="BD1257" i="1"/>
  <c r="BD1256" i="1"/>
  <c r="BD1255" i="1"/>
  <c r="BD1254" i="1"/>
  <c r="BD1252" i="1"/>
  <c r="BD1251" i="1"/>
  <c r="BD1250" i="1"/>
  <c r="BD1248" i="1"/>
  <c r="BD1247" i="1"/>
  <c r="BD1245" i="1"/>
  <c r="BD1244" i="1"/>
  <c r="BD1242" i="1"/>
  <c r="BD1241" i="1"/>
  <c r="BD1239" i="1"/>
  <c r="BD1238" i="1"/>
  <c r="BD1236" i="1"/>
  <c r="BD1235" i="1"/>
  <c r="BD1233" i="1"/>
  <c r="BD1232" i="1"/>
  <c r="BD1230" i="1"/>
  <c r="BD1229" i="1"/>
  <c r="BD1227" i="1"/>
  <c r="BD1226" i="1"/>
  <c r="BD1224" i="1"/>
  <c r="BD1223" i="1"/>
  <c r="BD1222" i="1"/>
  <c r="BD1221" i="1"/>
  <c r="BD1220" i="1"/>
  <c r="BD1219" i="1"/>
  <c r="BD1218" i="1"/>
  <c r="BD1216" i="1"/>
  <c r="BD1215" i="1"/>
  <c r="BD1214" i="1"/>
  <c r="BD1212" i="1"/>
  <c r="BD1211" i="1"/>
  <c r="BD1209" i="1"/>
  <c r="BD1208" i="1"/>
  <c r="BD1206" i="1"/>
  <c r="BD1205" i="1"/>
  <c r="BD1203" i="1"/>
  <c r="BD1202" i="1"/>
  <c r="BD1200" i="1"/>
  <c r="BD1199" i="1"/>
  <c r="BD1197" i="1"/>
  <c r="BD1196" i="1"/>
  <c r="BD1194" i="1"/>
  <c r="BD1193" i="1"/>
  <c r="BD1191" i="1"/>
  <c r="BD1190" i="1"/>
  <c r="BD1188" i="1"/>
  <c r="BD1187" i="1"/>
  <c r="BD1185" i="1"/>
  <c r="BD1184" i="1"/>
  <c r="BD1182" i="1"/>
  <c r="BD1181" i="1"/>
  <c r="BD1179" i="1"/>
  <c r="BD1178" i="1"/>
  <c r="BD1176" i="1"/>
  <c r="BD1175" i="1"/>
  <c r="BD1173" i="1"/>
  <c r="BD1172" i="1"/>
  <c r="BD1170" i="1"/>
  <c r="BD1169" i="1"/>
  <c r="BD1167" i="1"/>
  <c r="BD1166" i="1"/>
  <c r="BD1164" i="1"/>
  <c r="BD1163" i="1"/>
  <c r="BD1161" i="1"/>
  <c r="BD1160" i="1"/>
  <c r="BD1158" i="1"/>
  <c r="BD1157" i="1"/>
  <c r="BD1155" i="1"/>
  <c r="BD1154" i="1"/>
  <c r="BD1153" i="1"/>
  <c r="BD1152" i="1"/>
  <c r="BD1151" i="1"/>
  <c r="BD1150" i="1"/>
  <c r="BD1149" i="1"/>
  <c r="BD1148" i="1"/>
  <c r="BD1147" i="1"/>
  <c r="BD1146" i="1"/>
  <c r="BD1144" i="1"/>
  <c r="BD1143" i="1"/>
  <c r="BD1142" i="1"/>
  <c r="BD1140" i="1"/>
  <c r="BD1139" i="1"/>
  <c r="BD1137" i="1"/>
  <c r="BD1136" i="1"/>
  <c r="BD1134" i="1"/>
  <c r="BD1133" i="1"/>
  <c r="BD1131" i="1"/>
  <c r="BD1130" i="1"/>
  <c r="BD1128" i="1"/>
  <c r="BD1127" i="1"/>
  <c r="BD1125" i="1"/>
  <c r="BD1124" i="1"/>
  <c r="BD1122" i="1"/>
  <c r="BD1121" i="1"/>
  <c r="BD1119" i="1"/>
  <c r="BD1118" i="1"/>
  <c r="BD1116" i="1"/>
  <c r="BD1115" i="1"/>
  <c r="BD1113" i="1"/>
  <c r="BD1112" i="1"/>
  <c r="BD1110" i="1"/>
  <c r="BD1109" i="1"/>
  <c r="BD1107" i="1"/>
  <c r="BD1106" i="1"/>
  <c r="BD1104" i="1"/>
  <c r="BD1103" i="1"/>
  <c r="BD1101" i="1"/>
  <c r="BD1100" i="1"/>
  <c r="BD1098" i="1"/>
  <c r="BD1097" i="1"/>
  <c r="BD1095" i="1"/>
  <c r="BD1094" i="1"/>
  <c r="BD1092" i="1"/>
  <c r="BD1091" i="1"/>
  <c r="BD1089" i="1"/>
  <c r="BD1088" i="1"/>
  <c r="BD1086" i="1"/>
  <c r="BD1085" i="1"/>
  <c r="BD1083" i="1"/>
  <c r="BD1082" i="1"/>
  <c r="BD1081" i="1"/>
  <c r="BD1080" i="1"/>
  <c r="BD1079" i="1"/>
  <c r="BD1078" i="1"/>
  <c r="BD1074" i="1"/>
  <c r="BD1072" i="1"/>
  <c r="BD1071" i="1"/>
  <c r="BD1069" i="1"/>
  <c r="BD1067" i="1"/>
  <c r="BD1066" i="1"/>
  <c r="BD1061" i="1"/>
  <c r="BD1060" i="1"/>
  <c r="BD1049" i="1"/>
  <c r="BD1048" i="1"/>
  <c r="BD1046" i="1"/>
  <c r="BD1045" i="1"/>
  <c r="BD1043" i="1"/>
  <c r="BD1042" i="1"/>
  <c r="BD1040" i="1"/>
  <c r="BD1039" i="1"/>
  <c r="BD1037" i="1"/>
  <c r="BD1036" i="1"/>
  <c r="BD1025" i="1"/>
  <c r="BD1024" i="1"/>
  <c r="BD1022" i="1"/>
  <c r="BD1021" i="1"/>
  <c r="BD1019" i="1"/>
  <c r="BD1018" i="1"/>
  <c r="BD1016" i="1"/>
  <c r="BD1015" i="1"/>
  <c r="BD1013" i="1"/>
  <c r="BD1012" i="1"/>
  <c r="BD1010" i="1"/>
  <c r="BD1009" i="1"/>
  <c r="BD1007" i="1"/>
  <c r="BD1006" i="1"/>
  <c r="BD1005" i="1"/>
  <c r="BD1004" i="1"/>
  <c r="BD1003" i="1"/>
  <c r="BD1002" i="1"/>
  <c r="BD1001" i="1"/>
  <c r="BD999" i="1"/>
  <c r="BD998" i="1"/>
  <c r="BD997" i="1"/>
  <c r="BD995" i="1"/>
  <c r="BD994" i="1"/>
  <c r="BD992" i="1"/>
  <c r="BD991" i="1"/>
  <c r="BD989" i="1"/>
  <c r="BD988" i="1"/>
  <c r="BD986" i="1"/>
  <c r="BD985" i="1"/>
  <c r="BD983" i="1"/>
  <c r="BD982" i="1"/>
  <c r="BD980" i="1"/>
  <c r="BD979" i="1"/>
  <c r="BD977" i="1"/>
  <c r="BD976" i="1"/>
  <c r="BD974" i="1"/>
  <c r="BD973" i="1"/>
  <c r="BD971" i="1"/>
  <c r="BD970" i="1"/>
  <c r="BD968" i="1"/>
  <c r="BD967" i="1"/>
  <c r="BD966" i="1"/>
  <c r="BD965" i="1"/>
  <c r="BD964" i="1"/>
  <c r="BD963" i="1"/>
  <c r="BD962" i="1"/>
  <c r="BD960" i="1"/>
  <c r="BD959" i="1"/>
  <c r="BD958" i="1"/>
  <c r="BD956" i="1"/>
  <c r="BD955" i="1"/>
  <c r="BD953" i="1"/>
  <c r="BD952" i="1"/>
  <c r="BD950" i="1"/>
  <c r="BD949" i="1"/>
  <c r="BD944" i="1"/>
  <c r="BD943" i="1"/>
  <c r="BD938" i="1"/>
  <c r="BD937" i="1"/>
  <c r="BD932" i="1"/>
  <c r="BD931" i="1"/>
  <c r="BD929" i="1"/>
  <c r="BD928" i="1"/>
  <c r="BD926" i="1"/>
  <c r="BD925" i="1"/>
  <c r="BD923" i="1"/>
  <c r="BD922" i="1"/>
  <c r="BD920" i="1"/>
  <c r="BD919" i="1"/>
  <c r="BD917" i="1"/>
  <c r="BD916" i="1"/>
  <c r="BD914" i="1"/>
  <c r="BD913" i="1"/>
  <c r="BD912" i="1"/>
  <c r="BD911" i="1"/>
  <c r="BD910" i="1"/>
  <c r="BD909" i="1"/>
  <c r="BD906" i="1"/>
  <c r="BD905" i="1"/>
  <c r="BD904" i="1"/>
  <c r="BD902" i="1"/>
  <c r="BD898" i="1"/>
  <c r="BD896" i="1"/>
  <c r="BD895" i="1"/>
  <c r="BD893" i="1"/>
  <c r="BD892" i="1"/>
  <c r="BD887" i="1"/>
  <c r="BD886" i="1"/>
  <c r="BD884" i="1"/>
  <c r="BD883" i="1"/>
  <c r="BD881" i="1"/>
  <c r="BD880" i="1"/>
  <c r="BD878" i="1"/>
  <c r="BD877" i="1"/>
  <c r="BD876" i="1"/>
  <c r="BD875" i="1"/>
  <c r="BD874" i="1"/>
  <c r="BD873" i="1"/>
  <c r="BD872" i="1"/>
  <c r="W62" i="6"/>
  <c r="K62" i="6"/>
  <c r="W62" i="5"/>
  <c r="K62" i="5"/>
  <c r="W109" i="1"/>
  <c r="K109" i="1"/>
  <c r="BF1329" i="1"/>
  <c r="BF1327" i="1"/>
  <c r="BE1327" i="1"/>
  <c r="BD1327" i="1" s="1"/>
  <c r="AU477" i="1"/>
  <c r="BE1329" i="1"/>
  <c r="BD1329" i="1" s="1"/>
  <c r="BD1287" i="1"/>
  <c r="BD908" i="1"/>
  <c r="BB1396" i="1"/>
  <c r="BB1392" i="1"/>
  <c r="BB1387" i="1"/>
  <c r="BB1383" i="1"/>
  <c r="BB1379" i="1"/>
  <c r="BB1365" i="1"/>
  <c r="BB1364" i="1"/>
  <c r="BB1362" i="1"/>
  <c r="BB1361" i="1"/>
  <c r="BB1359" i="1"/>
  <c r="BB1358" i="1"/>
  <c r="BB1356" i="1"/>
  <c r="BB1355" i="1"/>
  <c r="BB1353" i="1"/>
  <c r="BB1352" i="1"/>
  <c r="BB1350" i="1"/>
  <c r="BB1349" i="1"/>
  <c r="BB1347" i="1"/>
  <c r="BB1346" i="1"/>
  <c r="BB1344" i="1"/>
  <c r="BB1343" i="1"/>
  <c r="BB1341" i="1"/>
  <c r="BB1340" i="1"/>
  <c r="BB1338" i="1"/>
  <c r="BB1337" i="1"/>
  <c r="BB1310" i="1"/>
  <c r="BB1308" i="1"/>
  <c r="BB1300" i="1"/>
  <c r="BB1302" i="1"/>
  <c r="BB1286" i="1"/>
  <c r="BB1285" i="1"/>
  <c r="BB1283" i="1"/>
  <c r="BB1282" i="1"/>
  <c r="BB1280" i="1"/>
  <c r="BB1279" i="1"/>
  <c r="BB1277" i="1"/>
  <c r="BB1276" i="1"/>
  <c r="BB1274" i="1"/>
  <c r="BB1273" i="1"/>
  <c r="BB1271" i="1"/>
  <c r="BB1270" i="1"/>
  <c r="BB1268" i="1"/>
  <c r="BB1267" i="1"/>
  <c r="BB1265" i="1"/>
  <c r="BB1264" i="1"/>
  <c r="BB1262" i="1"/>
  <c r="BB1261" i="1"/>
  <c r="BB1247" i="1"/>
  <c r="BB1246" i="1"/>
  <c r="BB1244" i="1"/>
  <c r="BB1243" i="1"/>
  <c r="BB1241" i="1"/>
  <c r="BB1240" i="1"/>
  <c r="BB1238" i="1"/>
  <c r="BB1237" i="1"/>
  <c r="BB1235" i="1"/>
  <c r="BB1234" i="1"/>
  <c r="BB1232" i="1"/>
  <c r="BB1231" i="1"/>
  <c r="BB1229" i="1"/>
  <c r="BB1228" i="1"/>
  <c r="BB1226" i="1"/>
  <c r="BB1225" i="1"/>
  <c r="BB1211" i="1"/>
  <c r="BB1210" i="1"/>
  <c r="BB1208" i="1"/>
  <c r="BB1207" i="1"/>
  <c r="BB1205" i="1"/>
  <c r="BB1204" i="1"/>
  <c r="BB1202" i="1"/>
  <c r="BB1201" i="1"/>
  <c r="BB1199" i="1"/>
  <c r="BB1198" i="1"/>
  <c r="BB1196" i="1"/>
  <c r="BB1195" i="1"/>
  <c r="BB1193" i="1"/>
  <c r="BB1192" i="1"/>
  <c r="BB1190" i="1"/>
  <c r="BB1189" i="1"/>
  <c r="BB1187" i="1"/>
  <c r="BB1186" i="1"/>
  <c r="BB1184" i="1"/>
  <c r="BB1183" i="1"/>
  <c r="BB1181" i="1"/>
  <c r="BB1180" i="1"/>
  <c r="BB1178" i="1"/>
  <c r="BB1177" i="1"/>
  <c r="BB1175" i="1"/>
  <c r="BB1174" i="1"/>
  <c r="BB1172" i="1"/>
  <c r="BB1171" i="1"/>
  <c r="BB1169" i="1"/>
  <c r="BB1168" i="1"/>
  <c r="BB1166" i="1"/>
  <c r="BB1165" i="1"/>
  <c r="BB1163" i="1"/>
  <c r="BB1162" i="1"/>
  <c r="BB1160" i="1"/>
  <c r="BB1159" i="1"/>
  <c r="BB1157" i="1"/>
  <c r="BB1156" i="1"/>
  <c r="BB1139" i="1"/>
  <c r="BB1138" i="1"/>
  <c r="BB1136" i="1"/>
  <c r="BB1135" i="1"/>
  <c r="BB1133" i="1"/>
  <c r="BB1132" i="1"/>
  <c r="BB1130" i="1"/>
  <c r="BB1129" i="1"/>
  <c r="BB1127" i="1"/>
  <c r="BB1126" i="1"/>
  <c r="BB1124" i="1"/>
  <c r="BB1123" i="1"/>
  <c r="BB1121" i="1"/>
  <c r="BB1120" i="1"/>
  <c r="BB1118" i="1"/>
  <c r="BB1117" i="1"/>
  <c r="BB1115" i="1"/>
  <c r="BB1114" i="1"/>
  <c r="BB1112" i="1"/>
  <c r="BB1111" i="1"/>
  <c r="BB1109" i="1"/>
  <c r="BB1108" i="1"/>
  <c r="BB1106" i="1"/>
  <c r="BB1105" i="1"/>
  <c r="BB1103" i="1"/>
  <c r="BB1102" i="1"/>
  <c r="BB1100" i="1"/>
  <c r="BB1099" i="1"/>
  <c r="BB1097" i="1"/>
  <c r="BB1096" i="1"/>
  <c r="BB1094" i="1"/>
  <c r="BB1093" i="1"/>
  <c r="BB1091" i="1"/>
  <c r="BB1090" i="1"/>
  <c r="BB1088" i="1"/>
  <c r="BB1087" i="1"/>
  <c r="BB1085" i="1"/>
  <c r="BB1084" i="1"/>
  <c r="BB1069" i="1"/>
  <c r="BB1068" i="1"/>
  <c r="BB1066" i="1"/>
  <c r="BB1065" i="1"/>
  <c r="BB1060" i="1"/>
  <c r="BB1059" i="1"/>
  <c r="BB1048" i="1"/>
  <c r="BB1047" i="1"/>
  <c r="BB1045" i="1"/>
  <c r="BB1044" i="1"/>
  <c r="BB1042" i="1"/>
  <c r="BB1041" i="1"/>
  <c r="BB1039" i="1"/>
  <c r="BB1038" i="1"/>
  <c r="BB1036" i="1"/>
  <c r="BB1035" i="1"/>
  <c r="BB1024" i="1"/>
  <c r="BB1023" i="1"/>
  <c r="BB1021" i="1"/>
  <c r="BB1020" i="1"/>
  <c r="BB1018" i="1"/>
  <c r="BB1017" i="1"/>
  <c r="BB1015" i="1"/>
  <c r="BB1014" i="1"/>
  <c r="BB1012" i="1"/>
  <c r="BB1011" i="1"/>
  <c r="BB1009" i="1"/>
  <c r="BB1008" i="1"/>
  <c r="BB994" i="1"/>
  <c r="BB993" i="1"/>
  <c r="BB991" i="1"/>
  <c r="BB990" i="1"/>
  <c r="BB988" i="1"/>
  <c r="BB987" i="1"/>
  <c r="BB985" i="1"/>
  <c r="BB984" i="1"/>
  <c r="BB982" i="1"/>
  <c r="BB981" i="1"/>
  <c r="BB979" i="1"/>
  <c r="BB978" i="1"/>
  <c r="BB976" i="1"/>
  <c r="BB975" i="1"/>
  <c r="BB973" i="1"/>
  <c r="BB972" i="1"/>
  <c r="BB970" i="1"/>
  <c r="BB969" i="1"/>
  <c r="BB955" i="1"/>
  <c r="BB954" i="1"/>
  <c r="BB952" i="1"/>
  <c r="BB951" i="1"/>
  <c r="BB949" i="1"/>
  <c r="BB948" i="1"/>
  <c r="BB943" i="1"/>
  <c r="BB942" i="1"/>
  <c r="BB937" i="1"/>
  <c r="BB936" i="1"/>
  <c r="BB931" i="1"/>
  <c r="BB930" i="1"/>
  <c r="BB928" i="1"/>
  <c r="BB927" i="1"/>
  <c r="BB925" i="1"/>
  <c r="BB924" i="1"/>
  <c r="BB922" i="1"/>
  <c r="BB921" i="1"/>
  <c r="BB919" i="1"/>
  <c r="BB918" i="1"/>
  <c r="BB916" i="1"/>
  <c r="BB915" i="1"/>
  <c r="BB898" i="1"/>
  <c r="BB897" i="1"/>
  <c r="BB895" i="1"/>
  <c r="BB894" i="1"/>
  <c r="BB892" i="1"/>
  <c r="BB891" i="1"/>
  <c r="BB886" i="1"/>
  <c r="BB885" i="1"/>
  <c r="BB883" i="1"/>
  <c r="BB882" i="1"/>
  <c r="BB880" i="1"/>
  <c r="BB879" i="1"/>
  <c r="H984" i="1"/>
  <c r="AC984" i="1" s="1"/>
  <c r="AJ984" i="1" s="1"/>
  <c r="BA984" i="1"/>
  <c r="BA879" i="1"/>
  <c r="H882" i="1"/>
  <c r="AC882" i="1" s="1"/>
  <c r="AJ882" i="1" s="1"/>
  <c r="BA882" i="1"/>
  <c r="BA1396" i="1"/>
  <c r="BA1392" i="1"/>
  <c r="BA1387" i="1"/>
  <c r="BA1383" i="1"/>
  <c r="BA1379" i="1"/>
  <c r="BA1364" i="1"/>
  <c r="BA1365" i="1"/>
  <c r="BA1362" i="1"/>
  <c r="BA1361" i="1"/>
  <c r="BA1359" i="1"/>
  <c r="BA1358" i="1"/>
  <c r="BA1356" i="1"/>
  <c r="BA1355" i="1"/>
  <c r="BA1353" i="1"/>
  <c r="BA1352" i="1"/>
  <c r="BA1350" i="1"/>
  <c r="BA1349" i="1"/>
  <c r="BA1347" i="1"/>
  <c r="BA1346" i="1"/>
  <c r="BA1344" i="1"/>
  <c r="BA1343" i="1"/>
  <c r="BA1341" i="1"/>
  <c r="BA1340" i="1"/>
  <c r="BA1338" i="1"/>
  <c r="BA1337" i="1"/>
  <c r="BA1308" i="1"/>
  <c r="BA1302" i="1"/>
  <c r="BA1300" i="1"/>
  <c r="BA1286" i="1"/>
  <c r="BA1285" i="1"/>
  <c r="BA1283" i="1"/>
  <c r="BA1282" i="1"/>
  <c r="BA1280" i="1"/>
  <c r="BA1279" i="1"/>
  <c r="BA1276" i="1"/>
  <c r="BA1274" i="1"/>
  <c r="BA1271" i="1"/>
  <c r="BA1270" i="1"/>
  <c r="BA1268" i="1"/>
  <c r="BA1267" i="1"/>
  <c r="BA1265" i="1"/>
  <c r="BA1264" i="1"/>
  <c r="BA1262" i="1"/>
  <c r="BA1261" i="1"/>
  <c r="BA1247" i="1"/>
  <c r="BA1246" i="1"/>
  <c r="BA1244" i="1"/>
  <c r="BA1243" i="1"/>
  <c r="BA1241" i="1"/>
  <c r="BA1240" i="1"/>
  <c r="BA1238" i="1"/>
  <c r="BA1237" i="1"/>
  <c r="BA1235" i="1"/>
  <c r="BA1234" i="1"/>
  <c r="BA1232" i="1"/>
  <c r="BA1231" i="1"/>
  <c r="BA1229" i="1"/>
  <c r="BA1228" i="1"/>
  <c r="BA1226" i="1"/>
  <c r="BA1225" i="1"/>
  <c r="BA1211" i="1"/>
  <c r="BA1210" i="1"/>
  <c r="BA1208" i="1"/>
  <c r="BA1207" i="1"/>
  <c r="BA1205" i="1"/>
  <c r="BA1204" i="1"/>
  <c r="BA1202" i="1"/>
  <c r="BA1201" i="1"/>
  <c r="BA1199" i="1"/>
  <c r="BA1198" i="1"/>
  <c r="BA1196" i="1"/>
  <c r="BA1195" i="1"/>
  <c r="BA1193" i="1"/>
  <c r="BA1192" i="1"/>
  <c r="BA1190" i="1"/>
  <c r="BA1189" i="1"/>
  <c r="BA1187" i="1"/>
  <c r="BA1186" i="1"/>
  <c r="BA1184" i="1"/>
  <c r="BA1183" i="1"/>
  <c r="BA1181" i="1"/>
  <c r="BA1180" i="1"/>
  <c r="BA1178" i="1"/>
  <c r="BA1177" i="1"/>
  <c r="BA1175" i="1"/>
  <c r="BA1174" i="1"/>
  <c r="BA1172" i="1"/>
  <c r="BA1171" i="1"/>
  <c r="BA1169" i="1"/>
  <c r="BA1168" i="1"/>
  <c r="BA1166" i="1"/>
  <c r="BA1165" i="1"/>
  <c r="BA1163" i="1"/>
  <c r="BA1162" i="1"/>
  <c r="BA1160" i="1"/>
  <c r="BA1159" i="1"/>
  <c r="BA1157" i="1"/>
  <c r="BA1156" i="1"/>
  <c r="BA1139" i="1"/>
  <c r="BA1138" i="1"/>
  <c r="BA1136" i="1"/>
  <c r="BA1135" i="1"/>
  <c r="BA1133" i="1"/>
  <c r="BA1132" i="1"/>
  <c r="BA1130" i="1"/>
  <c r="BA1129" i="1"/>
  <c r="BA1127" i="1"/>
  <c r="BA1126" i="1"/>
  <c r="BA1124" i="1"/>
  <c r="BA1123" i="1"/>
  <c r="BA1121" i="1"/>
  <c r="BA1120" i="1"/>
  <c r="BA1118" i="1"/>
  <c r="BA1117" i="1"/>
  <c r="BA1115" i="1"/>
  <c r="BA1114" i="1"/>
  <c r="BA1112" i="1"/>
  <c r="BA1111" i="1"/>
  <c r="BA1109" i="1"/>
  <c r="BA1108" i="1"/>
  <c r="BA1106" i="1"/>
  <c r="BA1105" i="1"/>
  <c r="BA1103" i="1"/>
  <c r="BA1102" i="1"/>
  <c r="BA1100" i="1"/>
  <c r="BA1099" i="1"/>
  <c r="BA1097" i="1"/>
  <c r="BA1096" i="1"/>
  <c r="BA1094" i="1"/>
  <c r="BA1093" i="1"/>
  <c r="BA1091" i="1"/>
  <c r="BA1090" i="1"/>
  <c r="BA1088" i="1"/>
  <c r="BA1087" i="1"/>
  <c r="BA1085" i="1"/>
  <c r="BA1084" i="1"/>
  <c r="BA1069" i="1"/>
  <c r="BA1068" i="1"/>
  <c r="BA1066" i="1"/>
  <c r="BA1065" i="1"/>
  <c r="BA1060" i="1"/>
  <c r="BA1059" i="1"/>
  <c r="BA1048" i="1"/>
  <c r="BA1047" i="1"/>
  <c r="BA1045" i="1"/>
  <c r="BA1044" i="1"/>
  <c r="BA1042" i="1"/>
  <c r="BA1041" i="1"/>
  <c r="BA1039" i="1"/>
  <c r="BA1038" i="1"/>
  <c r="BA1036" i="1"/>
  <c r="BA1035" i="1"/>
  <c r="BA1024" i="1"/>
  <c r="BA1023" i="1"/>
  <c r="BA1021" i="1"/>
  <c r="BA1020" i="1"/>
  <c r="BA1018" i="1"/>
  <c r="BA1017" i="1"/>
  <c r="BA1015" i="1"/>
  <c r="BA1014" i="1"/>
  <c r="BA1012" i="1"/>
  <c r="BA1011" i="1"/>
  <c r="BA1009" i="1"/>
  <c r="BA1008" i="1"/>
  <c r="BA994" i="1"/>
  <c r="BA993" i="1"/>
  <c r="BA991" i="1"/>
  <c r="BA990" i="1"/>
  <c r="BA988" i="1"/>
  <c r="BA987" i="1"/>
  <c r="BA985" i="1"/>
  <c r="BA982" i="1"/>
  <c r="BA981" i="1"/>
  <c r="BA979" i="1"/>
  <c r="BA978" i="1"/>
  <c r="BA976" i="1"/>
  <c r="BA975" i="1"/>
  <c r="BA973" i="1"/>
  <c r="BA972" i="1"/>
  <c r="BA970" i="1"/>
  <c r="BA969" i="1"/>
  <c r="BA955" i="1"/>
  <c r="BA954" i="1"/>
  <c r="BA952" i="1"/>
  <c r="BA951" i="1"/>
  <c r="BA949" i="1"/>
  <c r="BA948" i="1"/>
  <c r="BA943" i="1"/>
  <c r="BA942" i="1"/>
  <c r="BA937" i="1"/>
  <c r="BA936" i="1"/>
  <c r="BA931" i="1"/>
  <c r="BA930" i="1"/>
  <c r="BA928" i="1"/>
  <c r="BA927" i="1"/>
  <c r="BA925" i="1"/>
  <c r="BA924" i="1"/>
  <c r="BA922" i="1"/>
  <c r="BA921" i="1"/>
  <c r="BA919" i="1"/>
  <c r="BA918" i="1"/>
  <c r="BA916" i="1"/>
  <c r="BA915" i="1"/>
  <c r="BA898" i="1"/>
  <c r="BA897" i="1"/>
  <c r="BA895" i="1"/>
  <c r="BA894" i="1"/>
  <c r="BA892" i="1"/>
  <c r="BA891" i="1"/>
  <c r="BA886" i="1"/>
  <c r="BA885" i="1"/>
  <c r="BA883" i="1"/>
  <c r="AZ880" i="1"/>
  <c r="BA880" i="1"/>
  <c r="AZ879" i="1"/>
  <c r="AR1333" i="1"/>
  <c r="AR1296" i="1"/>
  <c r="AR1257" i="1"/>
  <c r="AR1080" i="1"/>
  <c r="B196" i="6"/>
  <c r="Y190" i="6"/>
  <c r="F190" i="6"/>
  <c r="B184" i="6"/>
  <c r="B178" i="6" a="1"/>
  <c r="B178" i="6" s="1"/>
  <c r="T45" i="6"/>
  <c r="F45" i="6"/>
  <c r="T42" i="6"/>
  <c r="F42" i="6"/>
  <c r="F39" i="6"/>
  <c r="U36" i="6"/>
  <c r="F36" i="6"/>
  <c r="F33" i="6"/>
  <c r="T30" i="6"/>
  <c r="F30" i="6"/>
  <c r="T27" i="6"/>
  <c r="F27" i="6"/>
  <c r="F24" i="6"/>
  <c r="F21" i="6"/>
  <c r="D9" i="6"/>
  <c r="H1285" i="1"/>
  <c r="AC1285" i="1" s="1"/>
  <c r="AR1366" i="1"/>
  <c r="AR1367" i="1"/>
  <c r="AR1368" i="1"/>
  <c r="AR1370" i="1"/>
  <c r="AR1373" i="1"/>
  <c r="AR1374" i="1"/>
  <c r="AR1375" i="1"/>
  <c r="AR1376" i="1"/>
  <c r="AR1377" i="1"/>
  <c r="AR1378" i="1"/>
  <c r="AR1380" i="1"/>
  <c r="AR1381" i="1"/>
  <c r="AR1382" i="1"/>
  <c r="AR1384" i="1"/>
  <c r="AR1385" i="1"/>
  <c r="AR1386" i="1"/>
  <c r="AR1388" i="1"/>
  <c r="AR1389" i="1"/>
  <c r="AR1390" i="1"/>
  <c r="AR1391" i="1"/>
  <c r="AR1393" i="1"/>
  <c r="AR1394" i="1"/>
  <c r="AR1395" i="1"/>
  <c r="AR1397" i="1"/>
  <c r="AR1398" i="1"/>
  <c r="AR1399" i="1"/>
  <c r="AR872" i="1"/>
  <c r="AR873" i="1"/>
  <c r="AR874" i="1"/>
  <c r="AR876" i="1"/>
  <c r="AR877" i="1"/>
  <c r="AR878" i="1"/>
  <c r="AR881" i="1"/>
  <c r="AR884" i="1"/>
  <c r="AR887" i="1"/>
  <c r="AR893" i="1"/>
  <c r="AR896" i="1"/>
  <c r="AR908" i="1"/>
  <c r="AR909" i="1"/>
  <c r="AR910" i="1"/>
  <c r="AR912" i="1"/>
  <c r="AR913" i="1"/>
  <c r="AR914" i="1"/>
  <c r="AR917" i="1"/>
  <c r="AR920" i="1"/>
  <c r="AR923" i="1"/>
  <c r="AR926" i="1"/>
  <c r="AR929" i="1"/>
  <c r="AR932" i="1"/>
  <c r="AR938" i="1"/>
  <c r="AR944" i="1"/>
  <c r="AR950" i="1"/>
  <c r="AR953" i="1"/>
  <c r="AR956" i="1"/>
  <c r="AR957" i="1"/>
  <c r="AR958" i="1"/>
  <c r="AR959" i="1"/>
  <c r="AR960" i="1"/>
  <c r="AR962" i="1"/>
  <c r="AR963" i="1"/>
  <c r="AR964" i="1"/>
  <c r="AR966" i="1"/>
  <c r="AR967" i="1"/>
  <c r="AR968" i="1"/>
  <c r="AR971" i="1"/>
  <c r="AR974" i="1"/>
  <c r="AR977" i="1"/>
  <c r="AR980" i="1"/>
  <c r="AR983" i="1"/>
  <c r="AR986" i="1"/>
  <c r="AR989" i="1"/>
  <c r="AR992" i="1"/>
  <c r="AR995" i="1"/>
  <c r="AR996" i="1"/>
  <c r="AR997" i="1"/>
  <c r="AR998" i="1"/>
  <c r="AR999" i="1"/>
  <c r="AR1001" i="1"/>
  <c r="AR1002" i="1"/>
  <c r="AR1003" i="1"/>
  <c r="AR1005" i="1"/>
  <c r="AR1006" i="1"/>
  <c r="AR1007" i="1"/>
  <c r="AR1010" i="1"/>
  <c r="AR1013" i="1"/>
  <c r="AR1016" i="1"/>
  <c r="AR1019" i="1"/>
  <c r="AR1022" i="1"/>
  <c r="AR1025" i="1"/>
  <c r="AR1037" i="1"/>
  <c r="AR1040" i="1"/>
  <c r="AR1043" i="1"/>
  <c r="AR1046" i="1"/>
  <c r="AR1049" i="1"/>
  <c r="AR1061" i="1"/>
  <c r="AR1067" i="1"/>
  <c r="AR1071" i="1"/>
  <c r="AR1072" i="1"/>
  <c r="AR1074" i="1"/>
  <c r="AR1078" i="1"/>
  <c r="AR1079" i="1"/>
  <c r="AR1081" i="1"/>
  <c r="AR1082" i="1"/>
  <c r="AR1083" i="1"/>
  <c r="AR1086" i="1"/>
  <c r="AR1089" i="1"/>
  <c r="AR1092" i="1"/>
  <c r="AR1095" i="1"/>
  <c r="AR1098" i="1"/>
  <c r="AR1101" i="1"/>
  <c r="AR1104" i="1"/>
  <c r="AR1107" i="1"/>
  <c r="AR1110" i="1"/>
  <c r="AR1113" i="1"/>
  <c r="AR1116" i="1"/>
  <c r="AR1119" i="1"/>
  <c r="AR1122" i="1"/>
  <c r="AR1125" i="1"/>
  <c r="AR1128" i="1"/>
  <c r="AR1131" i="1"/>
  <c r="AR1134" i="1"/>
  <c r="AR1137" i="1"/>
  <c r="AR1140" i="1"/>
  <c r="AR1141" i="1"/>
  <c r="AR1142" i="1"/>
  <c r="AR1143" i="1"/>
  <c r="AR1144" i="1"/>
  <c r="AR1146" i="1"/>
  <c r="AR1147" i="1"/>
  <c r="AR1148" i="1"/>
  <c r="AR1149" i="1"/>
  <c r="AR1150" i="1"/>
  <c r="AR1151" i="1"/>
  <c r="AR1152" i="1"/>
  <c r="AR1153" i="1"/>
  <c r="AR1154" i="1"/>
  <c r="AR1155" i="1"/>
  <c r="AR1158" i="1"/>
  <c r="AR1161" i="1"/>
  <c r="AR1164" i="1"/>
  <c r="AR1167" i="1"/>
  <c r="AR1170" i="1"/>
  <c r="AR1173" i="1"/>
  <c r="AR1176" i="1"/>
  <c r="AR1179" i="1"/>
  <c r="AR1182" i="1"/>
  <c r="AR1185" i="1"/>
  <c r="AR1188" i="1"/>
  <c r="AR1191" i="1"/>
  <c r="AR1194" i="1"/>
  <c r="AR1197" i="1"/>
  <c r="AR1200" i="1"/>
  <c r="AR1203" i="1"/>
  <c r="AR1206" i="1"/>
  <c r="AR1209" i="1"/>
  <c r="AR1212" i="1"/>
  <c r="AR1213" i="1"/>
  <c r="AR1214" i="1"/>
  <c r="AR1215" i="1"/>
  <c r="AR1216" i="1"/>
  <c r="AR1218" i="1"/>
  <c r="AR1219" i="1"/>
  <c r="AR1220" i="1"/>
  <c r="AR1221" i="1"/>
  <c r="AR1222" i="1"/>
  <c r="AR1223" i="1"/>
  <c r="AR1224" i="1"/>
  <c r="AR1227" i="1"/>
  <c r="AR1230" i="1"/>
  <c r="AR1233" i="1"/>
  <c r="AR1236" i="1"/>
  <c r="AR1239" i="1"/>
  <c r="AR1242" i="1"/>
  <c r="AR1245" i="1"/>
  <c r="AR1248" i="1"/>
  <c r="AR1249" i="1"/>
  <c r="AR1250" i="1"/>
  <c r="AR1251" i="1"/>
  <c r="AR1252" i="1"/>
  <c r="AR1254" i="1"/>
  <c r="AR1255" i="1"/>
  <c r="AR1256" i="1"/>
  <c r="AR1258" i="1"/>
  <c r="AR1259" i="1"/>
  <c r="AR1260" i="1"/>
  <c r="AR1263" i="1"/>
  <c r="AR1266" i="1"/>
  <c r="AR1269" i="1"/>
  <c r="AR1272" i="1"/>
  <c r="AR1275" i="1"/>
  <c r="AR1278" i="1"/>
  <c r="AR1281" i="1"/>
  <c r="AR1284" i="1"/>
  <c r="AR1287" i="1"/>
  <c r="AR1288" i="1"/>
  <c r="AR1289" i="1"/>
  <c r="AR1290" i="1"/>
  <c r="AR1291" i="1"/>
  <c r="AR1293" i="1"/>
  <c r="AR1294" i="1"/>
  <c r="AR1295" i="1"/>
  <c r="AR1297" i="1"/>
  <c r="AR1298" i="1"/>
  <c r="AR1299" i="1"/>
  <c r="AR1301" i="1"/>
  <c r="AR1303" i="1"/>
  <c r="AR1304" i="1"/>
  <c r="AR1305" i="1"/>
  <c r="AR1306" i="1"/>
  <c r="AR1307" i="1"/>
  <c r="AR1309" i="1"/>
  <c r="AR1311" i="1"/>
  <c r="AR1312" i="1"/>
  <c r="AR1313" i="1"/>
  <c r="AR1314" i="1"/>
  <c r="AR1315" i="1"/>
  <c r="AR1316" i="1"/>
  <c r="AR1317" i="1"/>
  <c r="AR1318" i="1"/>
  <c r="AR1319" i="1"/>
  <c r="AR1320" i="1"/>
  <c r="AR1321" i="1"/>
  <c r="AR1322" i="1"/>
  <c r="AR1323" i="1"/>
  <c r="AR1324" i="1"/>
  <c r="AR1325" i="1"/>
  <c r="AR1330" i="1"/>
  <c r="AR1331" i="1"/>
  <c r="AR1332" i="1"/>
  <c r="AR1334" i="1"/>
  <c r="AR1335" i="1"/>
  <c r="AR1336" i="1"/>
  <c r="AR1339" i="1"/>
  <c r="AR1342" i="1"/>
  <c r="AR1345" i="1"/>
  <c r="AR1348" i="1"/>
  <c r="AR1351" i="1"/>
  <c r="AR1354" i="1"/>
  <c r="AR1357" i="1"/>
  <c r="AR1360" i="1"/>
  <c r="AR1363" i="1"/>
  <c r="BC1396" i="1"/>
  <c r="AZ1396" i="1"/>
  <c r="AY1396" i="1"/>
  <c r="AX1396" i="1"/>
  <c r="AW1396" i="1"/>
  <c r="AV1396" i="1"/>
  <c r="AU1396" i="1"/>
  <c r="AT1396" i="1"/>
  <c r="AS1396" i="1"/>
  <c r="AQ1396" i="1"/>
  <c r="BC1392" i="1"/>
  <c r="AZ1392" i="1"/>
  <c r="AY1392" i="1"/>
  <c r="AX1392" i="1"/>
  <c r="AW1392" i="1"/>
  <c r="AV1392" i="1"/>
  <c r="AU1392" i="1"/>
  <c r="AT1392" i="1"/>
  <c r="AS1392" i="1"/>
  <c r="AR1392" i="1" s="1"/>
  <c r="AQ1392" i="1"/>
  <c r="BC1387" i="1"/>
  <c r="AZ1387" i="1"/>
  <c r="AY1387" i="1"/>
  <c r="AX1387" i="1"/>
  <c r="AW1387" i="1"/>
  <c r="AV1387" i="1"/>
  <c r="AU1387" i="1"/>
  <c r="AT1387" i="1"/>
  <c r="AS1387" i="1"/>
  <c r="AR1387" i="1" s="1"/>
  <c r="AQ1387" i="1"/>
  <c r="BC1383" i="1"/>
  <c r="AZ1383" i="1"/>
  <c r="AY1383" i="1"/>
  <c r="AX1383" i="1"/>
  <c r="AW1383" i="1"/>
  <c r="AV1383" i="1"/>
  <c r="AU1383" i="1"/>
  <c r="AT1383" i="1"/>
  <c r="AS1383" i="1"/>
  <c r="AR1383" i="1" s="1"/>
  <c r="AQ1383" i="1"/>
  <c r="AS1379" i="1"/>
  <c r="AR1379" i="1" s="1"/>
  <c r="AT1379" i="1"/>
  <c r="BC1379" i="1"/>
  <c r="AQ1375" i="1"/>
  <c r="BC1375" i="1" s="1"/>
  <c r="AQ1379" i="1"/>
  <c r="AZ1379" i="1"/>
  <c r="AY1379" i="1"/>
  <c r="AX1379" i="1"/>
  <c r="AW1379" i="1"/>
  <c r="AV1379" i="1"/>
  <c r="AU1379" i="1"/>
  <c r="BC1365" i="1"/>
  <c r="AZ1365" i="1"/>
  <c r="AY1365" i="1"/>
  <c r="AX1365" i="1"/>
  <c r="AW1365" i="1"/>
  <c r="AV1365" i="1"/>
  <c r="AU1365" i="1"/>
  <c r="AT1365" i="1"/>
  <c r="AS1365" i="1"/>
  <c r="AR1365" i="1" s="1"/>
  <c r="AQ1365" i="1"/>
  <c r="BC1364" i="1"/>
  <c r="AZ1364" i="1"/>
  <c r="AY1364" i="1"/>
  <c r="AX1364" i="1"/>
  <c r="AW1364" i="1"/>
  <c r="AV1364" i="1"/>
  <c r="AU1364" i="1"/>
  <c r="AT1364" i="1"/>
  <c r="AS1364" i="1"/>
  <c r="AR1364" i="1" s="1"/>
  <c r="AQ1364" i="1"/>
  <c r="BC1362" i="1"/>
  <c r="AZ1362" i="1"/>
  <c r="AY1362" i="1"/>
  <c r="AX1362" i="1"/>
  <c r="AW1362" i="1"/>
  <c r="AV1362" i="1"/>
  <c r="AU1362" i="1"/>
  <c r="AT1362" i="1"/>
  <c r="AS1362" i="1"/>
  <c r="AR1362" i="1" s="1"/>
  <c r="AQ1362" i="1"/>
  <c r="BC1361" i="1"/>
  <c r="AZ1361" i="1"/>
  <c r="AY1361" i="1"/>
  <c r="AX1361" i="1"/>
  <c r="AW1361" i="1"/>
  <c r="AV1361" i="1"/>
  <c r="AU1361" i="1"/>
  <c r="AT1361" i="1"/>
  <c r="AS1361" i="1"/>
  <c r="AR1361" i="1" s="1"/>
  <c r="AQ1361" i="1"/>
  <c r="BC1359" i="1"/>
  <c r="AZ1359" i="1"/>
  <c r="AY1359" i="1"/>
  <c r="AX1359" i="1"/>
  <c r="AW1359" i="1"/>
  <c r="AV1359" i="1"/>
  <c r="AU1359" i="1"/>
  <c r="AT1359" i="1"/>
  <c r="AS1359" i="1"/>
  <c r="AR1359" i="1" s="1"/>
  <c r="AQ1359" i="1"/>
  <c r="BC1358" i="1"/>
  <c r="AZ1358" i="1"/>
  <c r="AY1358" i="1"/>
  <c r="AX1358" i="1"/>
  <c r="AW1358" i="1"/>
  <c r="AV1358" i="1"/>
  <c r="AU1358" i="1"/>
  <c r="AT1358" i="1"/>
  <c r="AS1358" i="1"/>
  <c r="AR1358" i="1" s="1"/>
  <c r="AQ1358" i="1"/>
  <c r="BC1356" i="1"/>
  <c r="AZ1356" i="1"/>
  <c r="AY1356" i="1"/>
  <c r="AX1356" i="1"/>
  <c r="AW1356" i="1"/>
  <c r="AV1356" i="1"/>
  <c r="AU1356" i="1"/>
  <c r="AT1356" i="1"/>
  <c r="AS1356" i="1"/>
  <c r="AR1356" i="1" s="1"/>
  <c r="AQ1356" i="1"/>
  <c r="BC1355" i="1"/>
  <c r="AZ1355" i="1"/>
  <c r="AY1355" i="1"/>
  <c r="AX1355" i="1"/>
  <c r="AW1355" i="1"/>
  <c r="AV1355" i="1"/>
  <c r="AU1355" i="1"/>
  <c r="AT1355" i="1"/>
  <c r="AS1355" i="1"/>
  <c r="AR1355" i="1" s="1"/>
  <c r="AQ1355" i="1"/>
  <c r="BC1353" i="1"/>
  <c r="AZ1353" i="1"/>
  <c r="AY1353" i="1"/>
  <c r="AX1353" i="1"/>
  <c r="AW1353" i="1"/>
  <c r="AV1353" i="1"/>
  <c r="AU1353" i="1"/>
  <c r="AT1353" i="1"/>
  <c r="AS1353" i="1"/>
  <c r="AR1353" i="1" s="1"/>
  <c r="AQ1353" i="1"/>
  <c r="BC1352" i="1"/>
  <c r="AZ1352" i="1"/>
  <c r="AY1352" i="1"/>
  <c r="AX1352" i="1"/>
  <c r="AW1352" i="1"/>
  <c r="AV1352" i="1"/>
  <c r="AU1352" i="1"/>
  <c r="AT1352" i="1"/>
  <c r="AS1352" i="1"/>
  <c r="AR1352" i="1" s="1"/>
  <c r="AQ1352" i="1"/>
  <c r="BC1350" i="1"/>
  <c r="AZ1350" i="1"/>
  <c r="AY1350" i="1"/>
  <c r="AX1350" i="1"/>
  <c r="AW1350" i="1"/>
  <c r="AV1350" i="1"/>
  <c r="AU1350" i="1"/>
  <c r="AT1350" i="1"/>
  <c r="AS1350" i="1"/>
  <c r="AR1350" i="1" s="1"/>
  <c r="AQ1350" i="1"/>
  <c r="BC1349" i="1"/>
  <c r="AZ1349" i="1"/>
  <c r="AY1349" i="1"/>
  <c r="AX1349" i="1"/>
  <c r="AW1349" i="1"/>
  <c r="AV1349" i="1"/>
  <c r="AU1349" i="1"/>
  <c r="AT1349" i="1"/>
  <c r="AS1349" i="1"/>
  <c r="AR1349" i="1" s="1"/>
  <c r="AQ1349" i="1"/>
  <c r="BC1347" i="1"/>
  <c r="AZ1347" i="1"/>
  <c r="AY1347" i="1"/>
  <c r="AX1347" i="1"/>
  <c r="AW1347" i="1"/>
  <c r="AV1347" i="1"/>
  <c r="AU1347" i="1"/>
  <c r="AT1347" i="1"/>
  <c r="AS1347" i="1"/>
  <c r="AR1347" i="1" s="1"/>
  <c r="AQ1347" i="1"/>
  <c r="BC1346" i="1"/>
  <c r="AZ1346" i="1"/>
  <c r="AY1346" i="1"/>
  <c r="AX1346" i="1"/>
  <c r="AW1346" i="1"/>
  <c r="AV1346" i="1"/>
  <c r="AU1346" i="1"/>
  <c r="AT1346" i="1"/>
  <c r="AS1346" i="1"/>
  <c r="AR1346" i="1" s="1"/>
  <c r="AQ1346" i="1"/>
  <c r="BC1344" i="1"/>
  <c r="AZ1344" i="1"/>
  <c r="AY1344" i="1"/>
  <c r="AX1344" i="1"/>
  <c r="AW1344" i="1"/>
  <c r="AV1344" i="1"/>
  <c r="AU1344" i="1"/>
  <c r="AT1344" i="1"/>
  <c r="AS1344" i="1"/>
  <c r="AR1344" i="1" s="1"/>
  <c r="AQ1344" i="1"/>
  <c r="BC1343" i="1"/>
  <c r="AZ1343" i="1"/>
  <c r="AY1343" i="1"/>
  <c r="AX1343" i="1"/>
  <c r="AW1343" i="1"/>
  <c r="AV1343" i="1"/>
  <c r="AU1343" i="1"/>
  <c r="AT1343" i="1"/>
  <c r="AS1343" i="1"/>
  <c r="AR1343" i="1" s="1"/>
  <c r="AQ1343" i="1"/>
  <c r="AQ1333" i="1"/>
  <c r="BC1333" i="1" s="1"/>
  <c r="BC1341" i="1"/>
  <c r="AZ1341" i="1"/>
  <c r="AY1341" i="1"/>
  <c r="AX1341" i="1"/>
  <c r="AW1341" i="1"/>
  <c r="AV1341" i="1"/>
  <c r="AU1341" i="1"/>
  <c r="AT1341" i="1"/>
  <c r="AS1341" i="1"/>
  <c r="AR1341" i="1" s="1"/>
  <c r="AQ1341" i="1"/>
  <c r="BC1340" i="1"/>
  <c r="AZ1340" i="1"/>
  <c r="AY1340" i="1"/>
  <c r="AX1340" i="1"/>
  <c r="AW1340" i="1"/>
  <c r="AV1340" i="1"/>
  <c r="AU1340" i="1"/>
  <c r="AT1340" i="1"/>
  <c r="AS1340" i="1"/>
  <c r="AR1340" i="1" s="1"/>
  <c r="AQ1340" i="1"/>
  <c r="BC1338" i="1"/>
  <c r="AZ1338" i="1"/>
  <c r="AY1338" i="1"/>
  <c r="AX1338" i="1"/>
  <c r="AW1338" i="1"/>
  <c r="AV1338" i="1"/>
  <c r="AU1338" i="1"/>
  <c r="AT1338" i="1"/>
  <c r="AS1338" i="1"/>
  <c r="AR1338" i="1" s="1"/>
  <c r="AQ1338" i="1"/>
  <c r="BC1337" i="1"/>
  <c r="AZ1337" i="1"/>
  <c r="AY1337" i="1"/>
  <c r="AX1337" i="1"/>
  <c r="AW1337" i="1"/>
  <c r="AV1337" i="1"/>
  <c r="AU1337" i="1"/>
  <c r="AT1337" i="1"/>
  <c r="AS1337" i="1"/>
  <c r="AR1337" i="1" s="1"/>
  <c r="AQ1337" i="1"/>
  <c r="AQ1329" i="1"/>
  <c r="BC1300" i="1"/>
  <c r="BC1302" i="1"/>
  <c r="BC1308" i="1"/>
  <c r="BC1310" i="1"/>
  <c r="AU1310" i="1"/>
  <c r="AT1310" i="1"/>
  <c r="AS1310" i="1"/>
  <c r="AZ1310" i="1"/>
  <c r="AY1310" i="1"/>
  <c r="AX1310" i="1"/>
  <c r="AW1310" i="1"/>
  <c r="AV1310" i="1"/>
  <c r="AZ1308" i="1"/>
  <c r="AY1308" i="1"/>
  <c r="AX1308" i="1"/>
  <c r="AW1308" i="1"/>
  <c r="AV1308" i="1"/>
  <c r="AU1308" i="1"/>
  <c r="AT1308" i="1"/>
  <c r="AS1308" i="1"/>
  <c r="AR1308" i="1" s="1"/>
  <c r="AQ1296" i="1"/>
  <c r="AV1292" i="1" s="1"/>
  <c r="AZ1302" i="1"/>
  <c r="AU1302" i="1"/>
  <c r="AT1302" i="1"/>
  <c r="AS1302" i="1"/>
  <c r="AR1302" i="1" s="1"/>
  <c r="AY1302" i="1"/>
  <c r="AX1302" i="1"/>
  <c r="AW1302" i="1"/>
  <c r="AV1302" i="1"/>
  <c r="AZ1300" i="1"/>
  <c r="AY1300" i="1"/>
  <c r="AX1300" i="1"/>
  <c r="AW1300" i="1"/>
  <c r="AQ1292" i="1"/>
  <c r="BC1286" i="1"/>
  <c r="AZ1286" i="1"/>
  <c r="AY1286" i="1"/>
  <c r="AX1286" i="1"/>
  <c r="AW1286" i="1"/>
  <c r="AV1286" i="1"/>
  <c r="AU1286" i="1"/>
  <c r="AT1286" i="1"/>
  <c r="AS1286" i="1"/>
  <c r="AR1286" i="1" s="1"/>
  <c r="AQ1286" i="1"/>
  <c r="BC1285" i="1"/>
  <c r="AZ1285" i="1"/>
  <c r="AY1285" i="1"/>
  <c r="AX1285" i="1"/>
  <c r="AW1285" i="1"/>
  <c r="AV1285" i="1"/>
  <c r="AU1285" i="1"/>
  <c r="AT1285" i="1"/>
  <c r="AS1285" i="1"/>
  <c r="AR1285" i="1" s="1"/>
  <c r="AQ1285" i="1"/>
  <c r="BC1283" i="1"/>
  <c r="AZ1283" i="1"/>
  <c r="AY1283" i="1"/>
  <c r="AX1283" i="1"/>
  <c r="AW1283" i="1"/>
  <c r="AV1283" i="1"/>
  <c r="AU1283" i="1"/>
  <c r="AT1283" i="1"/>
  <c r="AS1283" i="1"/>
  <c r="AR1283" i="1" s="1"/>
  <c r="AQ1283" i="1"/>
  <c r="BC1282" i="1"/>
  <c r="AZ1282" i="1"/>
  <c r="AY1282" i="1"/>
  <c r="AX1282" i="1"/>
  <c r="AW1282" i="1"/>
  <c r="AV1282" i="1"/>
  <c r="AU1282" i="1"/>
  <c r="AT1282" i="1"/>
  <c r="AS1282" i="1"/>
  <c r="AR1282" i="1" s="1"/>
  <c r="AQ1282" i="1"/>
  <c r="BC1280" i="1"/>
  <c r="AZ1280" i="1"/>
  <c r="AY1280" i="1"/>
  <c r="AX1280" i="1"/>
  <c r="AW1280" i="1"/>
  <c r="AV1280" i="1"/>
  <c r="AU1280" i="1"/>
  <c r="AT1280" i="1"/>
  <c r="AS1280" i="1"/>
  <c r="AR1280" i="1" s="1"/>
  <c r="AQ1280" i="1"/>
  <c r="BC1279" i="1"/>
  <c r="AZ1279" i="1"/>
  <c r="AY1279" i="1"/>
  <c r="AX1279" i="1"/>
  <c r="AW1279" i="1"/>
  <c r="AV1279" i="1"/>
  <c r="AU1279" i="1"/>
  <c r="AT1279" i="1"/>
  <c r="AS1279" i="1"/>
  <c r="AR1279" i="1" s="1"/>
  <c r="AQ1279" i="1"/>
  <c r="BC1277" i="1"/>
  <c r="AZ1277" i="1"/>
  <c r="AY1277" i="1"/>
  <c r="AX1277" i="1"/>
  <c r="AW1277" i="1"/>
  <c r="AV1277" i="1"/>
  <c r="AU1277" i="1"/>
  <c r="AT1277" i="1"/>
  <c r="AQ1277" i="1"/>
  <c r="AS1277" i="1"/>
  <c r="AR1277" i="1" s="1"/>
  <c r="BC1276" i="1"/>
  <c r="AZ1276" i="1"/>
  <c r="AY1276" i="1"/>
  <c r="AX1276" i="1"/>
  <c r="AW1276" i="1"/>
  <c r="AV1276" i="1"/>
  <c r="AU1276" i="1"/>
  <c r="AT1276" i="1"/>
  <c r="AS1276" i="1"/>
  <c r="AR1276" i="1" s="1"/>
  <c r="AQ1276" i="1"/>
  <c r="BC1274" i="1"/>
  <c r="AZ1274" i="1"/>
  <c r="AY1274" i="1"/>
  <c r="AX1274" i="1"/>
  <c r="AW1274" i="1"/>
  <c r="AV1274" i="1"/>
  <c r="AU1274" i="1"/>
  <c r="AT1274" i="1"/>
  <c r="AS1274" i="1"/>
  <c r="AR1274" i="1" s="1"/>
  <c r="AQ1274" i="1"/>
  <c r="BC1273" i="1"/>
  <c r="AZ1273" i="1"/>
  <c r="AY1273" i="1"/>
  <c r="AX1273" i="1"/>
  <c r="AW1273" i="1"/>
  <c r="AV1273" i="1"/>
  <c r="AU1273" i="1"/>
  <c r="AT1273" i="1"/>
  <c r="AQ1273" i="1"/>
  <c r="AS1273" i="1"/>
  <c r="AR1273" i="1" s="1"/>
  <c r="AQ1257" i="1"/>
  <c r="BC1253" i="1" s="1"/>
  <c r="BC1271" i="1"/>
  <c r="AZ1271" i="1"/>
  <c r="AY1271" i="1"/>
  <c r="AX1271" i="1"/>
  <c r="AW1271" i="1"/>
  <c r="AV1271" i="1"/>
  <c r="AU1271" i="1"/>
  <c r="AT1271" i="1"/>
  <c r="AS1271" i="1"/>
  <c r="AR1271" i="1" s="1"/>
  <c r="AQ1271" i="1"/>
  <c r="BC1270" i="1"/>
  <c r="AZ1270" i="1"/>
  <c r="AY1270" i="1"/>
  <c r="AX1270" i="1"/>
  <c r="AW1270" i="1"/>
  <c r="AV1270" i="1"/>
  <c r="AU1270" i="1"/>
  <c r="AT1270" i="1"/>
  <c r="AS1270" i="1"/>
  <c r="AR1270" i="1" s="1"/>
  <c r="AQ1270" i="1"/>
  <c r="BC1268" i="1"/>
  <c r="AZ1268" i="1"/>
  <c r="AY1268" i="1"/>
  <c r="AX1268" i="1"/>
  <c r="AW1268" i="1"/>
  <c r="AV1268" i="1"/>
  <c r="AU1268" i="1"/>
  <c r="AT1268" i="1"/>
  <c r="AS1268" i="1"/>
  <c r="AR1268" i="1" s="1"/>
  <c r="AQ1268" i="1"/>
  <c r="BC1267" i="1"/>
  <c r="AZ1267" i="1"/>
  <c r="AY1267" i="1"/>
  <c r="AX1267" i="1"/>
  <c r="AW1267" i="1"/>
  <c r="AV1267" i="1"/>
  <c r="AU1267" i="1"/>
  <c r="AT1267" i="1"/>
  <c r="AS1267" i="1"/>
  <c r="AR1267" i="1" s="1"/>
  <c r="AQ1267" i="1"/>
  <c r="BC1265" i="1"/>
  <c r="AZ1265" i="1"/>
  <c r="AY1265" i="1"/>
  <c r="AX1265" i="1"/>
  <c r="AW1265" i="1"/>
  <c r="AV1265" i="1"/>
  <c r="AU1265" i="1"/>
  <c r="AT1265" i="1"/>
  <c r="AS1265" i="1"/>
  <c r="AR1265" i="1" s="1"/>
  <c r="AQ1265" i="1"/>
  <c r="BC1264" i="1"/>
  <c r="AZ1264" i="1"/>
  <c r="AY1264" i="1"/>
  <c r="AX1264" i="1"/>
  <c r="AW1264" i="1"/>
  <c r="AV1264" i="1"/>
  <c r="AU1264" i="1"/>
  <c r="AT1264" i="1"/>
  <c r="AS1264" i="1"/>
  <c r="AR1264" i="1" s="1"/>
  <c r="AQ1264" i="1"/>
  <c r="BC1262" i="1"/>
  <c r="AZ1262" i="1"/>
  <c r="AY1262" i="1"/>
  <c r="AX1262" i="1"/>
  <c r="AW1262" i="1"/>
  <c r="AV1262" i="1"/>
  <c r="AU1262" i="1"/>
  <c r="AT1262" i="1"/>
  <c r="AS1262" i="1"/>
  <c r="AR1262" i="1" s="1"/>
  <c r="AQ1262" i="1"/>
  <c r="BC1261" i="1"/>
  <c r="AZ1261" i="1"/>
  <c r="AY1261" i="1"/>
  <c r="AX1261" i="1"/>
  <c r="AW1261" i="1"/>
  <c r="AV1261" i="1"/>
  <c r="AU1261" i="1"/>
  <c r="AT1261" i="1"/>
  <c r="AS1261" i="1"/>
  <c r="AR1261" i="1" s="1"/>
  <c r="AQ1261" i="1"/>
  <c r="AQ1253" i="1"/>
  <c r="BC1247" i="1"/>
  <c r="AZ1247" i="1"/>
  <c r="AY1247" i="1"/>
  <c r="AX1247" i="1"/>
  <c r="AW1247" i="1"/>
  <c r="AV1247" i="1"/>
  <c r="AU1247" i="1"/>
  <c r="AT1247" i="1"/>
  <c r="AS1247" i="1"/>
  <c r="AR1247" i="1" s="1"/>
  <c r="AQ1247" i="1"/>
  <c r="BC1246" i="1"/>
  <c r="AZ1246" i="1"/>
  <c r="AY1246" i="1"/>
  <c r="AX1246" i="1"/>
  <c r="AW1246" i="1"/>
  <c r="AV1246" i="1"/>
  <c r="AU1246" i="1"/>
  <c r="AT1246" i="1"/>
  <c r="AS1246" i="1"/>
  <c r="AR1246" i="1" s="1"/>
  <c r="AQ1246" i="1"/>
  <c r="BC1244" i="1"/>
  <c r="AZ1244" i="1"/>
  <c r="AY1244" i="1"/>
  <c r="AX1244" i="1"/>
  <c r="AW1244" i="1"/>
  <c r="AV1244" i="1"/>
  <c r="AU1244" i="1"/>
  <c r="AT1244" i="1"/>
  <c r="AS1244" i="1"/>
  <c r="AR1244" i="1" s="1"/>
  <c r="AQ1244" i="1"/>
  <c r="BC1243" i="1"/>
  <c r="AZ1243" i="1"/>
  <c r="AY1243" i="1"/>
  <c r="AX1243" i="1"/>
  <c r="AW1243" i="1"/>
  <c r="AV1243" i="1"/>
  <c r="AU1243" i="1"/>
  <c r="AT1243" i="1"/>
  <c r="AS1243" i="1"/>
  <c r="AR1243" i="1" s="1"/>
  <c r="AQ1243" i="1"/>
  <c r="BC1241" i="1"/>
  <c r="AZ1241" i="1"/>
  <c r="AY1241" i="1"/>
  <c r="AX1241" i="1"/>
  <c r="AW1241" i="1"/>
  <c r="AV1241" i="1"/>
  <c r="AU1241" i="1"/>
  <c r="AT1241" i="1"/>
  <c r="AS1241" i="1"/>
  <c r="AR1241" i="1" s="1"/>
  <c r="AQ1241" i="1"/>
  <c r="BC1240" i="1"/>
  <c r="AZ1240" i="1"/>
  <c r="AY1240" i="1"/>
  <c r="AX1240" i="1"/>
  <c r="AW1240" i="1"/>
  <c r="AV1240" i="1"/>
  <c r="AU1240" i="1"/>
  <c r="AT1240" i="1"/>
  <c r="AS1240" i="1"/>
  <c r="AR1240" i="1" s="1"/>
  <c r="AQ1240" i="1"/>
  <c r="BC1238" i="1"/>
  <c r="AZ1238" i="1"/>
  <c r="AY1238" i="1"/>
  <c r="AX1238" i="1"/>
  <c r="AW1238" i="1"/>
  <c r="AV1238" i="1"/>
  <c r="AU1238" i="1"/>
  <c r="AT1238" i="1"/>
  <c r="AS1238" i="1"/>
  <c r="AR1238" i="1" s="1"/>
  <c r="AQ1238" i="1"/>
  <c r="BC1237" i="1"/>
  <c r="AZ1237" i="1"/>
  <c r="AY1237" i="1"/>
  <c r="AX1237" i="1"/>
  <c r="AW1237" i="1"/>
  <c r="AV1237" i="1"/>
  <c r="AU1237" i="1"/>
  <c r="AT1237" i="1"/>
  <c r="AS1237" i="1"/>
  <c r="AR1237" i="1" s="1"/>
  <c r="AQ1237" i="1"/>
  <c r="BC1235" i="1"/>
  <c r="AZ1235" i="1"/>
  <c r="AY1235" i="1"/>
  <c r="AX1235" i="1"/>
  <c r="AW1235" i="1"/>
  <c r="AV1235" i="1"/>
  <c r="AU1235" i="1"/>
  <c r="AT1235" i="1"/>
  <c r="AS1235" i="1"/>
  <c r="AR1235" i="1" s="1"/>
  <c r="AQ1235" i="1"/>
  <c r="BC1234" i="1"/>
  <c r="AZ1234" i="1"/>
  <c r="AY1234" i="1"/>
  <c r="AX1234" i="1"/>
  <c r="AW1234" i="1"/>
  <c r="AV1234" i="1"/>
  <c r="AU1234" i="1"/>
  <c r="AT1234" i="1"/>
  <c r="AS1234" i="1"/>
  <c r="AR1234" i="1" s="1"/>
  <c r="AQ1234" i="1"/>
  <c r="AQ1152" i="1"/>
  <c r="AU1145" i="1" s="1"/>
  <c r="AQ1221" i="1"/>
  <c r="AT1217" i="1" s="1"/>
  <c r="BC1232" i="1"/>
  <c r="AZ1232" i="1"/>
  <c r="AY1232" i="1"/>
  <c r="AX1232" i="1"/>
  <c r="AW1232" i="1"/>
  <c r="AV1232" i="1"/>
  <c r="AU1232" i="1"/>
  <c r="AT1232" i="1"/>
  <c r="AS1232" i="1"/>
  <c r="AR1232" i="1" s="1"/>
  <c r="AQ1232" i="1"/>
  <c r="BC1231" i="1"/>
  <c r="AZ1231" i="1"/>
  <c r="AY1231" i="1"/>
  <c r="AX1231" i="1"/>
  <c r="AW1231" i="1"/>
  <c r="AV1231" i="1"/>
  <c r="AU1231" i="1"/>
  <c r="AT1231" i="1"/>
  <c r="AS1231" i="1"/>
  <c r="AR1231" i="1" s="1"/>
  <c r="AQ1231" i="1"/>
  <c r="BC1229" i="1"/>
  <c r="AZ1229" i="1"/>
  <c r="AY1229" i="1"/>
  <c r="AX1229" i="1"/>
  <c r="AW1229" i="1"/>
  <c r="AV1229" i="1"/>
  <c r="AU1229" i="1"/>
  <c r="AT1229" i="1"/>
  <c r="AS1229" i="1"/>
  <c r="AR1229" i="1" s="1"/>
  <c r="AQ1229" i="1"/>
  <c r="BC1228" i="1"/>
  <c r="AZ1228" i="1"/>
  <c r="AY1228" i="1"/>
  <c r="AX1228" i="1"/>
  <c r="AW1228" i="1"/>
  <c r="AV1228" i="1"/>
  <c r="AU1228" i="1"/>
  <c r="AT1228" i="1"/>
  <c r="AS1228" i="1"/>
  <c r="AR1228" i="1" s="1"/>
  <c r="AQ1228" i="1"/>
  <c r="BC1226" i="1"/>
  <c r="AZ1226" i="1"/>
  <c r="AY1226" i="1"/>
  <c r="AX1226" i="1"/>
  <c r="AW1226" i="1"/>
  <c r="AV1226" i="1"/>
  <c r="AU1226" i="1"/>
  <c r="AT1226" i="1"/>
  <c r="AS1226" i="1"/>
  <c r="AR1226" i="1" s="1"/>
  <c r="AQ1226" i="1"/>
  <c r="BC1225" i="1"/>
  <c r="AZ1225" i="1"/>
  <c r="AY1225" i="1"/>
  <c r="AX1225" i="1"/>
  <c r="AW1225" i="1"/>
  <c r="AV1225" i="1"/>
  <c r="AU1225" i="1"/>
  <c r="AT1225" i="1"/>
  <c r="AS1225" i="1"/>
  <c r="AR1225" i="1" s="1"/>
  <c r="AQ1225" i="1"/>
  <c r="AQ1217" i="1"/>
  <c r="BC1211" i="1"/>
  <c r="AZ1211" i="1"/>
  <c r="AY1211" i="1"/>
  <c r="AX1211" i="1"/>
  <c r="AW1211" i="1"/>
  <c r="AV1211" i="1"/>
  <c r="AU1211" i="1"/>
  <c r="AT1211" i="1"/>
  <c r="AS1211" i="1"/>
  <c r="AR1211" i="1" s="1"/>
  <c r="AQ1211" i="1"/>
  <c r="BC1210" i="1"/>
  <c r="AZ1210" i="1"/>
  <c r="AY1210" i="1"/>
  <c r="AX1210" i="1"/>
  <c r="AW1210" i="1"/>
  <c r="AV1210" i="1"/>
  <c r="AU1210" i="1"/>
  <c r="AT1210" i="1"/>
  <c r="AS1210" i="1"/>
  <c r="AR1210" i="1" s="1"/>
  <c r="AQ1210" i="1"/>
  <c r="BC1208" i="1"/>
  <c r="AZ1208" i="1"/>
  <c r="AY1208" i="1"/>
  <c r="AX1208" i="1"/>
  <c r="AW1208" i="1"/>
  <c r="AV1208" i="1"/>
  <c r="AU1208" i="1"/>
  <c r="AT1208" i="1"/>
  <c r="AS1208" i="1"/>
  <c r="AR1208" i="1" s="1"/>
  <c r="AQ1208" i="1"/>
  <c r="BC1207" i="1"/>
  <c r="AZ1207" i="1"/>
  <c r="AY1207" i="1"/>
  <c r="AX1207" i="1"/>
  <c r="AW1207" i="1"/>
  <c r="AV1207" i="1"/>
  <c r="AU1207" i="1"/>
  <c r="AT1207" i="1"/>
  <c r="AS1207" i="1"/>
  <c r="AR1207" i="1" s="1"/>
  <c r="AQ1207" i="1"/>
  <c r="BC1205" i="1"/>
  <c r="AZ1205" i="1"/>
  <c r="AY1205" i="1"/>
  <c r="AX1205" i="1"/>
  <c r="AW1205" i="1"/>
  <c r="AV1205" i="1"/>
  <c r="AU1205" i="1"/>
  <c r="AT1205" i="1"/>
  <c r="AS1205" i="1"/>
  <c r="AR1205" i="1" s="1"/>
  <c r="AQ1205" i="1"/>
  <c r="BC1204" i="1"/>
  <c r="AZ1204" i="1"/>
  <c r="AY1204" i="1"/>
  <c r="AX1204" i="1"/>
  <c r="AW1204" i="1"/>
  <c r="AV1204" i="1"/>
  <c r="AU1204" i="1"/>
  <c r="AT1204" i="1"/>
  <c r="AS1204" i="1"/>
  <c r="AR1204" i="1" s="1"/>
  <c r="AQ1204" i="1"/>
  <c r="BC1202" i="1"/>
  <c r="AZ1202" i="1"/>
  <c r="AY1202" i="1"/>
  <c r="AX1202" i="1"/>
  <c r="AW1202" i="1"/>
  <c r="AV1202" i="1"/>
  <c r="AU1202" i="1"/>
  <c r="AT1202" i="1"/>
  <c r="AS1202" i="1"/>
  <c r="AR1202" i="1" s="1"/>
  <c r="AQ1202" i="1"/>
  <c r="BC1201" i="1"/>
  <c r="AZ1201" i="1"/>
  <c r="AY1201" i="1"/>
  <c r="AX1201" i="1"/>
  <c r="AW1201" i="1"/>
  <c r="AV1201" i="1"/>
  <c r="AU1201" i="1"/>
  <c r="AT1201" i="1"/>
  <c r="AS1201" i="1"/>
  <c r="AR1201" i="1" s="1"/>
  <c r="AQ1201" i="1"/>
  <c r="BC1199" i="1"/>
  <c r="AZ1199" i="1"/>
  <c r="AY1199" i="1"/>
  <c r="AX1199" i="1"/>
  <c r="AW1199" i="1"/>
  <c r="AV1199" i="1"/>
  <c r="AU1199" i="1"/>
  <c r="AT1199" i="1"/>
  <c r="AS1199" i="1"/>
  <c r="AR1199" i="1" s="1"/>
  <c r="AQ1199" i="1"/>
  <c r="BC1198" i="1"/>
  <c r="AZ1198" i="1"/>
  <c r="AY1198" i="1"/>
  <c r="AX1198" i="1"/>
  <c r="AW1198" i="1"/>
  <c r="AV1198" i="1"/>
  <c r="AU1198" i="1"/>
  <c r="AT1198" i="1"/>
  <c r="AS1198" i="1"/>
  <c r="AR1198" i="1" s="1"/>
  <c r="AQ1198" i="1"/>
  <c r="BC1196" i="1"/>
  <c r="AZ1196" i="1"/>
  <c r="AY1196" i="1"/>
  <c r="AX1196" i="1"/>
  <c r="AW1196" i="1"/>
  <c r="AV1196" i="1"/>
  <c r="AU1196" i="1"/>
  <c r="AT1196" i="1"/>
  <c r="AS1196" i="1"/>
  <c r="AR1196" i="1" s="1"/>
  <c r="AQ1196" i="1"/>
  <c r="BC1195" i="1"/>
  <c r="AZ1195" i="1"/>
  <c r="AY1195" i="1"/>
  <c r="AX1195" i="1"/>
  <c r="AW1195" i="1"/>
  <c r="AV1195" i="1"/>
  <c r="AU1195" i="1"/>
  <c r="AT1195" i="1"/>
  <c r="AS1195" i="1"/>
  <c r="AR1195" i="1" s="1"/>
  <c r="AQ1195" i="1"/>
  <c r="BC1193" i="1"/>
  <c r="AZ1193" i="1"/>
  <c r="AY1193" i="1"/>
  <c r="AX1193" i="1"/>
  <c r="AW1193" i="1"/>
  <c r="AV1193" i="1"/>
  <c r="AU1193" i="1"/>
  <c r="AT1193" i="1"/>
  <c r="AS1193" i="1"/>
  <c r="AR1193" i="1" s="1"/>
  <c r="AQ1193" i="1"/>
  <c r="BC1192" i="1"/>
  <c r="AZ1192" i="1"/>
  <c r="AY1192" i="1"/>
  <c r="AX1192" i="1"/>
  <c r="AW1192" i="1"/>
  <c r="AV1192" i="1"/>
  <c r="AU1192" i="1"/>
  <c r="AT1192" i="1"/>
  <c r="AS1192" i="1"/>
  <c r="AR1192" i="1" s="1"/>
  <c r="AQ1192" i="1"/>
  <c r="BC1190" i="1"/>
  <c r="AZ1190" i="1"/>
  <c r="AY1190" i="1"/>
  <c r="AX1190" i="1"/>
  <c r="AW1190" i="1"/>
  <c r="AV1190" i="1"/>
  <c r="AU1190" i="1"/>
  <c r="AT1190" i="1"/>
  <c r="AS1190" i="1"/>
  <c r="AR1190" i="1" s="1"/>
  <c r="AQ1190" i="1"/>
  <c r="BC1189" i="1"/>
  <c r="AZ1189" i="1"/>
  <c r="AY1189" i="1"/>
  <c r="AX1189" i="1"/>
  <c r="AW1189" i="1"/>
  <c r="AV1189" i="1"/>
  <c r="AU1189" i="1"/>
  <c r="AT1189" i="1"/>
  <c r="AS1189" i="1"/>
  <c r="AR1189" i="1" s="1"/>
  <c r="AQ1189" i="1"/>
  <c r="BC1187" i="1"/>
  <c r="AZ1187" i="1"/>
  <c r="AY1187" i="1"/>
  <c r="AX1187" i="1"/>
  <c r="AW1187" i="1"/>
  <c r="AV1187" i="1"/>
  <c r="AU1187" i="1"/>
  <c r="AT1187" i="1"/>
  <c r="AS1187" i="1"/>
  <c r="AR1187" i="1" s="1"/>
  <c r="AQ1187" i="1"/>
  <c r="BC1186" i="1"/>
  <c r="AZ1186" i="1"/>
  <c r="AY1186" i="1"/>
  <c r="AX1186" i="1"/>
  <c r="AW1186" i="1"/>
  <c r="AV1186" i="1"/>
  <c r="AU1186" i="1"/>
  <c r="AT1186" i="1"/>
  <c r="AS1186" i="1"/>
  <c r="AR1186" i="1" s="1"/>
  <c r="AQ1186" i="1"/>
  <c r="BC1184" i="1"/>
  <c r="AZ1184" i="1"/>
  <c r="AY1184" i="1"/>
  <c r="AX1184" i="1"/>
  <c r="AW1184" i="1"/>
  <c r="AV1184" i="1"/>
  <c r="AU1184" i="1"/>
  <c r="AT1184" i="1"/>
  <c r="AS1184" i="1"/>
  <c r="AR1184" i="1" s="1"/>
  <c r="AQ1184" i="1"/>
  <c r="BC1183" i="1"/>
  <c r="AZ1183" i="1"/>
  <c r="AY1183" i="1"/>
  <c r="AX1183" i="1"/>
  <c r="AW1183" i="1"/>
  <c r="AV1183" i="1"/>
  <c r="AU1183" i="1"/>
  <c r="AT1183" i="1"/>
  <c r="AS1183" i="1"/>
  <c r="AR1183" i="1" s="1"/>
  <c r="AQ1183" i="1"/>
  <c r="BC1181" i="1"/>
  <c r="AZ1181" i="1"/>
  <c r="AY1181" i="1"/>
  <c r="AX1181" i="1"/>
  <c r="AW1181" i="1"/>
  <c r="AV1181" i="1"/>
  <c r="AU1181" i="1"/>
  <c r="AT1181" i="1"/>
  <c r="AS1181" i="1"/>
  <c r="AR1181" i="1" s="1"/>
  <c r="AQ1181" i="1"/>
  <c r="BC1180" i="1"/>
  <c r="AZ1180" i="1"/>
  <c r="AY1180" i="1"/>
  <c r="AX1180" i="1"/>
  <c r="AW1180" i="1"/>
  <c r="AV1180" i="1"/>
  <c r="AU1180" i="1"/>
  <c r="AT1180" i="1"/>
  <c r="AS1180" i="1"/>
  <c r="AR1180" i="1" s="1"/>
  <c r="AQ1180" i="1"/>
  <c r="BC1178" i="1"/>
  <c r="AZ1178" i="1"/>
  <c r="AY1178" i="1"/>
  <c r="AX1178" i="1"/>
  <c r="AW1178" i="1"/>
  <c r="AV1178" i="1"/>
  <c r="AU1178" i="1"/>
  <c r="AT1178" i="1"/>
  <c r="AS1178" i="1"/>
  <c r="AR1178" i="1" s="1"/>
  <c r="AQ1178" i="1"/>
  <c r="BC1177" i="1"/>
  <c r="AZ1177" i="1"/>
  <c r="AY1177" i="1"/>
  <c r="AX1177" i="1"/>
  <c r="AW1177" i="1"/>
  <c r="AV1177" i="1"/>
  <c r="AU1177" i="1"/>
  <c r="AT1177" i="1"/>
  <c r="AS1177" i="1"/>
  <c r="AR1177" i="1" s="1"/>
  <c r="AQ1177" i="1"/>
  <c r="BC1175" i="1"/>
  <c r="AZ1175" i="1"/>
  <c r="AY1175" i="1"/>
  <c r="AX1175" i="1"/>
  <c r="AW1175" i="1"/>
  <c r="AV1175" i="1"/>
  <c r="AU1175" i="1"/>
  <c r="AT1175" i="1"/>
  <c r="AS1175" i="1"/>
  <c r="AR1175" i="1" s="1"/>
  <c r="AQ1175" i="1"/>
  <c r="BC1174" i="1"/>
  <c r="AZ1174" i="1"/>
  <c r="AY1174" i="1"/>
  <c r="AX1174" i="1"/>
  <c r="AW1174" i="1"/>
  <c r="AV1174" i="1"/>
  <c r="AU1174" i="1"/>
  <c r="AT1174" i="1"/>
  <c r="AS1174" i="1"/>
  <c r="AR1174" i="1" s="1"/>
  <c r="AQ1174" i="1"/>
  <c r="BC1172" i="1"/>
  <c r="BC1171" i="1"/>
  <c r="BC1169" i="1"/>
  <c r="BC1168" i="1"/>
  <c r="BC1166" i="1"/>
  <c r="BC1165" i="1"/>
  <c r="BC1163" i="1"/>
  <c r="BC1162" i="1"/>
  <c r="BC1160" i="1"/>
  <c r="BC1159" i="1"/>
  <c r="AT1156" i="1"/>
  <c r="BC1157" i="1"/>
  <c r="BC1156" i="1"/>
  <c r="BC1139" i="1"/>
  <c r="BC1138" i="1"/>
  <c r="BC1136" i="1"/>
  <c r="BC1135" i="1"/>
  <c r="BC1133" i="1"/>
  <c r="BC1132" i="1"/>
  <c r="BC1130" i="1"/>
  <c r="BC1129" i="1"/>
  <c r="BC1127" i="1"/>
  <c r="BC1126" i="1"/>
  <c r="BC1124" i="1"/>
  <c r="BC1123" i="1"/>
  <c r="BC1121" i="1"/>
  <c r="BC1120" i="1"/>
  <c r="BC1118" i="1"/>
  <c r="BC1117" i="1"/>
  <c r="BC1115" i="1"/>
  <c r="BC1114" i="1"/>
  <c r="BC1112" i="1"/>
  <c r="BC1111" i="1"/>
  <c r="BC1109" i="1"/>
  <c r="BC1108" i="1"/>
  <c r="BC1106" i="1"/>
  <c r="BC1105" i="1"/>
  <c r="BC1103" i="1"/>
  <c r="BC1102" i="1"/>
  <c r="BC1100" i="1"/>
  <c r="BC1099" i="1"/>
  <c r="BC1097" i="1"/>
  <c r="BC1096" i="1"/>
  <c r="BC1094" i="1"/>
  <c r="BC1093" i="1"/>
  <c r="BC1091" i="1"/>
  <c r="BC1090" i="1"/>
  <c r="BC1088" i="1"/>
  <c r="BC1087" i="1"/>
  <c r="BC1085" i="1"/>
  <c r="BC1084" i="1"/>
  <c r="BC1069" i="1"/>
  <c r="BC1068" i="1"/>
  <c r="BC1066" i="1"/>
  <c r="BC1065" i="1"/>
  <c r="BC1060" i="1"/>
  <c r="BC1059" i="1"/>
  <c r="BC1048" i="1"/>
  <c r="BC1047" i="1"/>
  <c r="BC1045" i="1"/>
  <c r="BC1044" i="1"/>
  <c r="BC1042" i="1"/>
  <c r="BC1041" i="1"/>
  <c r="BC1039" i="1"/>
  <c r="BC1038" i="1"/>
  <c r="BC1036" i="1"/>
  <c r="BC1035" i="1"/>
  <c r="BC1024" i="1"/>
  <c r="BC1023" i="1"/>
  <c r="BC1021" i="1"/>
  <c r="BC1020" i="1"/>
  <c r="BC1018" i="1"/>
  <c r="BC1017" i="1"/>
  <c r="BC1015" i="1"/>
  <c r="BC1014" i="1"/>
  <c r="BC1012" i="1"/>
  <c r="BC1011" i="1"/>
  <c r="BC1009" i="1"/>
  <c r="BC1008" i="1"/>
  <c r="BC993" i="1"/>
  <c r="BC994" i="1"/>
  <c r="BC991" i="1"/>
  <c r="BC990" i="1"/>
  <c r="BC988" i="1"/>
  <c r="BC987" i="1"/>
  <c r="BC985" i="1"/>
  <c r="BC984" i="1"/>
  <c r="BC982" i="1"/>
  <c r="BC981" i="1"/>
  <c r="BC979" i="1"/>
  <c r="BC978" i="1"/>
  <c r="BC976" i="1"/>
  <c r="BC975" i="1"/>
  <c r="BC973" i="1"/>
  <c r="BC972" i="1"/>
  <c r="BC970" i="1"/>
  <c r="BC969" i="1"/>
  <c r="BC955" i="1"/>
  <c r="BC954" i="1"/>
  <c r="BC952" i="1"/>
  <c r="BC951" i="1"/>
  <c r="BC949" i="1"/>
  <c r="BC948" i="1"/>
  <c r="BC943" i="1"/>
  <c r="BC942" i="1"/>
  <c r="BC937" i="1"/>
  <c r="BC936" i="1"/>
  <c r="BC931" i="1"/>
  <c r="BC930" i="1"/>
  <c r="BC928" i="1"/>
  <c r="BC927" i="1"/>
  <c r="BC925" i="1"/>
  <c r="BC924" i="1"/>
  <c r="BC922" i="1"/>
  <c r="BC921" i="1"/>
  <c r="BC919" i="1"/>
  <c r="BC918" i="1"/>
  <c r="BC916" i="1"/>
  <c r="BC915" i="1"/>
  <c r="BC898" i="1"/>
  <c r="BC897" i="1"/>
  <c r="BC895" i="1"/>
  <c r="BC894" i="1"/>
  <c r="BC892" i="1"/>
  <c r="BC891" i="1"/>
  <c r="BC886" i="1"/>
  <c r="BC885" i="1"/>
  <c r="BC883" i="1"/>
  <c r="BC882" i="1"/>
  <c r="BC880" i="1"/>
  <c r="BC879" i="1"/>
  <c r="AQ1080" i="1"/>
  <c r="AY1073" i="1" s="1"/>
  <c r="AQ1004" i="1"/>
  <c r="AY1000" i="1" s="1"/>
  <c r="AZ1172" i="1"/>
  <c r="AY1172" i="1"/>
  <c r="AX1172" i="1"/>
  <c r="AW1172" i="1"/>
  <c r="AV1172" i="1"/>
  <c r="AU1172" i="1"/>
  <c r="AT1172" i="1"/>
  <c r="AS1172" i="1"/>
  <c r="AR1172" i="1" s="1"/>
  <c r="AQ1172" i="1"/>
  <c r="AZ1171" i="1"/>
  <c r="AY1171" i="1"/>
  <c r="AX1171" i="1"/>
  <c r="AW1171" i="1"/>
  <c r="AV1171" i="1"/>
  <c r="AU1171" i="1"/>
  <c r="AT1171" i="1"/>
  <c r="AS1171" i="1"/>
  <c r="AR1171" i="1" s="1"/>
  <c r="AQ1171" i="1"/>
  <c r="AZ1169" i="1"/>
  <c r="AY1169" i="1"/>
  <c r="AX1169" i="1"/>
  <c r="AW1169" i="1"/>
  <c r="AV1169" i="1"/>
  <c r="AU1169" i="1"/>
  <c r="AT1169" i="1"/>
  <c r="AS1169" i="1"/>
  <c r="AR1169" i="1" s="1"/>
  <c r="AQ1169" i="1"/>
  <c r="AZ1168" i="1"/>
  <c r="AY1168" i="1"/>
  <c r="AX1168" i="1"/>
  <c r="AW1168" i="1"/>
  <c r="AV1168" i="1"/>
  <c r="AU1168" i="1"/>
  <c r="AT1168" i="1"/>
  <c r="AS1168" i="1"/>
  <c r="AR1168" i="1" s="1"/>
  <c r="AQ1168" i="1"/>
  <c r="AZ1166" i="1"/>
  <c r="AY1166" i="1"/>
  <c r="AX1166" i="1"/>
  <c r="AW1166" i="1"/>
  <c r="AV1166" i="1"/>
  <c r="AU1166" i="1"/>
  <c r="AT1166" i="1"/>
  <c r="AS1166" i="1"/>
  <c r="AR1166" i="1" s="1"/>
  <c r="AQ1166" i="1"/>
  <c r="AZ1165" i="1"/>
  <c r="AY1165" i="1"/>
  <c r="AX1165" i="1"/>
  <c r="AW1165" i="1"/>
  <c r="AV1165" i="1"/>
  <c r="AU1165" i="1"/>
  <c r="AT1165" i="1"/>
  <c r="AS1165" i="1"/>
  <c r="AR1165" i="1" s="1"/>
  <c r="AQ1165" i="1"/>
  <c r="AZ1163" i="1"/>
  <c r="AY1163" i="1"/>
  <c r="AX1163" i="1"/>
  <c r="AW1163" i="1"/>
  <c r="AV1163" i="1"/>
  <c r="AU1163" i="1"/>
  <c r="AT1163" i="1"/>
  <c r="AS1163" i="1"/>
  <c r="AR1163" i="1" s="1"/>
  <c r="AQ1163" i="1"/>
  <c r="AZ1162" i="1"/>
  <c r="AY1162" i="1"/>
  <c r="AX1162" i="1"/>
  <c r="AW1162" i="1"/>
  <c r="AV1162" i="1"/>
  <c r="AU1162" i="1"/>
  <c r="AT1162" i="1"/>
  <c r="AS1162" i="1"/>
  <c r="AR1162" i="1" s="1"/>
  <c r="AQ1162" i="1"/>
  <c r="AZ1160" i="1"/>
  <c r="AY1160" i="1"/>
  <c r="AX1160" i="1"/>
  <c r="AW1160" i="1"/>
  <c r="AV1160" i="1"/>
  <c r="AU1160" i="1"/>
  <c r="AT1160" i="1"/>
  <c r="AS1160" i="1"/>
  <c r="AR1160" i="1" s="1"/>
  <c r="AQ1160" i="1"/>
  <c r="AZ1159" i="1"/>
  <c r="AY1159" i="1"/>
  <c r="AX1159" i="1"/>
  <c r="AW1159" i="1"/>
  <c r="AV1159" i="1"/>
  <c r="AU1159" i="1"/>
  <c r="AT1159" i="1"/>
  <c r="AS1159" i="1"/>
  <c r="AR1159" i="1" s="1"/>
  <c r="AQ1159" i="1"/>
  <c r="AZ1157" i="1"/>
  <c r="AY1157" i="1"/>
  <c r="AX1157" i="1"/>
  <c r="AW1157" i="1"/>
  <c r="AV1157" i="1"/>
  <c r="AU1157" i="1"/>
  <c r="AT1157" i="1"/>
  <c r="AS1157" i="1"/>
  <c r="AR1157" i="1" s="1"/>
  <c r="AQ1157" i="1"/>
  <c r="AZ1156" i="1"/>
  <c r="AY1156" i="1"/>
  <c r="AX1156" i="1"/>
  <c r="AW1156" i="1"/>
  <c r="AV1156" i="1"/>
  <c r="AU1156" i="1"/>
  <c r="AS1156" i="1"/>
  <c r="AR1156" i="1" s="1"/>
  <c r="AQ1156" i="1"/>
  <c r="AQ1145" i="1"/>
  <c r="AQ1139" i="1"/>
  <c r="AQ1136" i="1"/>
  <c r="AQ1135" i="1"/>
  <c r="AQ1133" i="1"/>
  <c r="AQ1132" i="1"/>
  <c r="AQ1130" i="1"/>
  <c r="AQ1129" i="1"/>
  <c r="AQ1127" i="1"/>
  <c r="AQ1126" i="1"/>
  <c r="AQ1124" i="1"/>
  <c r="AQ1123" i="1"/>
  <c r="AQ1121" i="1"/>
  <c r="AQ1120" i="1"/>
  <c r="AQ1118" i="1"/>
  <c r="AQ1117" i="1"/>
  <c r="AQ1112" i="1"/>
  <c r="AQ1111" i="1"/>
  <c r="AQ1109" i="1"/>
  <c r="AQ1108" i="1"/>
  <c r="AQ1106" i="1"/>
  <c r="AQ1105" i="1"/>
  <c r="AQ1103" i="1"/>
  <c r="AQ1102" i="1"/>
  <c r="AQ1100" i="1"/>
  <c r="AQ1099" i="1"/>
  <c r="AQ1097" i="1"/>
  <c r="AQ1096" i="1"/>
  <c r="AQ1094" i="1"/>
  <c r="AQ1093" i="1"/>
  <c r="AQ1091" i="1"/>
  <c r="AQ1090" i="1"/>
  <c r="AQ1085" i="1"/>
  <c r="AQ1084" i="1"/>
  <c r="AQ1069" i="1"/>
  <c r="AQ1068" i="1"/>
  <c r="AQ1066" i="1"/>
  <c r="AQ1065" i="1"/>
  <c r="AQ1060" i="1"/>
  <c r="AQ1059" i="1"/>
  <c r="AQ1048" i="1"/>
  <c r="AQ1047" i="1"/>
  <c r="AQ1045" i="1"/>
  <c r="AQ1044" i="1"/>
  <c r="AQ1042" i="1"/>
  <c r="AQ1041" i="1"/>
  <c r="AQ1039" i="1"/>
  <c r="AQ1038" i="1"/>
  <c r="AQ1036" i="1"/>
  <c r="AQ1035" i="1"/>
  <c r="AQ1024" i="1"/>
  <c r="AQ1023" i="1"/>
  <c r="AQ1021" i="1"/>
  <c r="AQ1020" i="1"/>
  <c r="AQ1012" i="1"/>
  <c r="AQ1011" i="1"/>
  <c r="AQ1009" i="1"/>
  <c r="AQ1008" i="1"/>
  <c r="AQ994" i="1"/>
  <c r="AQ993" i="1"/>
  <c r="AQ991" i="1"/>
  <c r="AQ990" i="1"/>
  <c r="AQ988" i="1"/>
  <c r="AQ987" i="1"/>
  <c r="AQ985" i="1"/>
  <c r="AQ984" i="1"/>
  <c r="AQ982" i="1"/>
  <c r="AQ981" i="1"/>
  <c r="AQ979" i="1"/>
  <c r="AQ978" i="1"/>
  <c r="AQ976" i="1"/>
  <c r="AQ975" i="1"/>
  <c r="AQ973" i="1"/>
  <c r="AQ972" i="1"/>
  <c r="AQ970" i="1"/>
  <c r="AQ969" i="1"/>
  <c r="AQ955" i="1"/>
  <c r="AQ954" i="1"/>
  <c r="AQ952" i="1"/>
  <c r="AQ951" i="1"/>
  <c r="AQ949" i="1"/>
  <c r="AQ948" i="1"/>
  <c r="AQ943" i="1"/>
  <c r="AQ942" i="1"/>
  <c r="AQ937" i="1"/>
  <c r="AQ936" i="1"/>
  <c r="AQ931" i="1"/>
  <c r="AQ930" i="1"/>
  <c r="AQ928" i="1"/>
  <c r="AQ927" i="1"/>
  <c r="AQ925" i="1"/>
  <c r="AQ924" i="1"/>
  <c r="AQ922" i="1"/>
  <c r="AQ921" i="1"/>
  <c r="AQ919" i="1"/>
  <c r="AQ918" i="1"/>
  <c r="AQ916" i="1"/>
  <c r="AQ915" i="1"/>
  <c r="AQ898" i="1"/>
  <c r="AQ897" i="1"/>
  <c r="AQ895" i="1"/>
  <c r="AQ894" i="1"/>
  <c r="AQ892" i="1"/>
  <c r="AQ891" i="1"/>
  <c r="AQ886" i="1"/>
  <c r="AQ885" i="1"/>
  <c r="AQ883" i="1"/>
  <c r="AQ882" i="1"/>
  <c r="AQ880" i="1"/>
  <c r="AQ879" i="1"/>
  <c r="AS879" i="1"/>
  <c r="AR879" i="1" s="1"/>
  <c r="AQ1115" i="1"/>
  <c r="AQ1114" i="1"/>
  <c r="AZ1139" i="1"/>
  <c r="AY1139" i="1"/>
  <c r="AX1139" i="1"/>
  <c r="AW1139" i="1"/>
  <c r="AV1139" i="1"/>
  <c r="AU1139" i="1"/>
  <c r="AT1139" i="1"/>
  <c r="AS1139" i="1"/>
  <c r="AR1139" i="1" s="1"/>
  <c r="AZ1138" i="1"/>
  <c r="AY1138" i="1"/>
  <c r="AX1138" i="1"/>
  <c r="AW1138" i="1"/>
  <c r="AV1138" i="1"/>
  <c r="AU1138" i="1"/>
  <c r="AT1138" i="1"/>
  <c r="AS1138" i="1"/>
  <c r="AR1138" i="1" s="1"/>
  <c r="AZ1136" i="1"/>
  <c r="AY1136" i="1"/>
  <c r="AX1136" i="1"/>
  <c r="AW1136" i="1"/>
  <c r="AV1136" i="1"/>
  <c r="AU1136" i="1"/>
  <c r="AT1136" i="1"/>
  <c r="AS1136" i="1"/>
  <c r="AR1136" i="1" s="1"/>
  <c r="AZ1135" i="1"/>
  <c r="AY1135" i="1"/>
  <c r="AX1135" i="1"/>
  <c r="AW1135" i="1"/>
  <c r="AV1135" i="1"/>
  <c r="AU1135" i="1"/>
  <c r="AT1135" i="1"/>
  <c r="AS1135" i="1"/>
  <c r="AR1135" i="1" s="1"/>
  <c r="AZ1133" i="1"/>
  <c r="AY1133" i="1"/>
  <c r="AX1133" i="1"/>
  <c r="AW1133" i="1"/>
  <c r="AV1133" i="1"/>
  <c r="AU1133" i="1"/>
  <c r="AT1133" i="1"/>
  <c r="AS1133" i="1"/>
  <c r="AR1133" i="1" s="1"/>
  <c r="AZ1132" i="1"/>
  <c r="AY1132" i="1"/>
  <c r="AX1132" i="1"/>
  <c r="AW1132" i="1"/>
  <c r="AV1132" i="1"/>
  <c r="AU1132" i="1"/>
  <c r="AT1132" i="1"/>
  <c r="AS1132" i="1"/>
  <c r="AR1132" i="1" s="1"/>
  <c r="AZ1130" i="1"/>
  <c r="AY1130" i="1"/>
  <c r="AX1130" i="1"/>
  <c r="AW1130" i="1"/>
  <c r="AV1130" i="1"/>
  <c r="AU1130" i="1"/>
  <c r="AT1130" i="1"/>
  <c r="AS1130" i="1"/>
  <c r="AR1130" i="1" s="1"/>
  <c r="AZ1129" i="1"/>
  <c r="AY1129" i="1"/>
  <c r="AX1129" i="1"/>
  <c r="AW1129" i="1"/>
  <c r="AV1129" i="1"/>
  <c r="AU1129" i="1"/>
  <c r="AT1129" i="1"/>
  <c r="AS1129" i="1"/>
  <c r="AR1129" i="1" s="1"/>
  <c r="AZ1127" i="1"/>
  <c r="AY1127" i="1"/>
  <c r="AX1127" i="1"/>
  <c r="AW1127" i="1"/>
  <c r="AV1127" i="1"/>
  <c r="AU1127" i="1"/>
  <c r="AT1127" i="1"/>
  <c r="AS1127" i="1"/>
  <c r="AR1127" i="1" s="1"/>
  <c r="AZ1126" i="1"/>
  <c r="AY1126" i="1"/>
  <c r="AX1126" i="1"/>
  <c r="AW1126" i="1"/>
  <c r="AV1126" i="1"/>
  <c r="AU1126" i="1"/>
  <c r="AT1126" i="1"/>
  <c r="AS1126" i="1"/>
  <c r="AR1126" i="1" s="1"/>
  <c r="AZ1124" i="1"/>
  <c r="AY1124" i="1"/>
  <c r="AX1124" i="1"/>
  <c r="AW1124" i="1"/>
  <c r="AV1124" i="1"/>
  <c r="AU1124" i="1"/>
  <c r="AT1124" i="1"/>
  <c r="AS1124" i="1"/>
  <c r="AR1124" i="1" s="1"/>
  <c r="AZ1123" i="1"/>
  <c r="AY1123" i="1"/>
  <c r="AX1123" i="1"/>
  <c r="AW1123" i="1"/>
  <c r="AV1123" i="1"/>
  <c r="AU1123" i="1"/>
  <c r="AT1123" i="1"/>
  <c r="AS1123" i="1"/>
  <c r="AR1123" i="1" s="1"/>
  <c r="AZ1121" i="1"/>
  <c r="AY1121" i="1"/>
  <c r="AX1121" i="1"/>
  <c r="AW1121" i="1"/>
  <c r="AV1121" i="1"/>
  <c r="AU1121" i="1"/>
  <c r="AT1121" i="1"/>
  <c r="AS1121" i="1"/>
  <c r="AR1121" i="1" s="1"/>
  <c r="AZ1120" i="1"/>
  <c r="AY1120" i="1"/>
  <c r="AX1120" i="1"/>
  <c r="AW1120" i="1"/>
  <c r="AV1120" i="1"/>
  <c r="AU1120" i="1"/>
  <c r="AT1120" i="1"/>
  <c r="AS1120" i="1"/>
  <c r="AR1120" i="1" s="1"/>
  <c r="AZ1118" i="1"/>
  <c r="AY1118" i="1"/>
  <c r="AX1118" i="1"/>
  <c r="AW1118" i="1"/>
  <c r="AV1118" i="1"/>
  <c r="AU1118" i="1"/>
  <c r="AT1118" i="1"/>
  <c r="AS1118" i="1"/>
  <c r="AR1118" i="1" s="1"/>
  <c r="AZ1117" i="1"/>
  <c r="AY1117" i="1"/>
  <c r="AX1117" i="1"/>
  <c r="AW1117" i="1"/>
  <c r="AV1117" i="1"/>
  <c r="AU1117" i="1"/>
  <c r="AT1117" i="1"/>
  <c r="AS1117" i="1"/>
  <c r="AR1117" i="1" s="1"/>
  <c r="AZ1115" i="1"/>
  <c r="AY1115" i="1"/>
  <c r="AX1115" i="1"/>
  <c r="AW1115" i="1"/>
  <c r="AV1115" i="1"/>
  <c r="AU1115" i="1"/>
  <c r="AT1115" i="1"/>
  <c r="AS1115" i="1"/>
  <c r="AR1115" i="1" s="1"/>
  <c r="AZ1114" i="1"/>
  <c r="AY1114" i="1"/>
  <c r="AX1114" i="1"/>
  <c r="AW1114" i="1"/>
  <c r="AV1114" i="1"/>
  <c r="AU1114" i="1"/>
  <c r="AT1114" i="1"/>
  <c r="AS1114" i="1"/>
  <c r="AR1114" i="1" s="1"/>
  <c r="AZ1112" i="1"/>
  <c r="AY1112" i="1"/>
  <c r="AX1112" i="1"/>
  <c r="AW1112" i="1"/>
  <c r="AV1112" i="1"/>
  <c r="AU1112" i="1"/>
  <c r="AT1112" i="1"/>
  <c r="AS1112" i="1"/>
  <c r="AR1112" i="1" s="1"/>
  <c r="AZ1111" i="1"/>
  <c r="AY1111" i="1"/>
  <c r="AX1111" i="1"/>
  <c r="AW1111" i="1"/>
  <c r="AV1111" i="1"/>
  <c r="AU1111" i="1"/>
  <c r="AT1111" i="1"/>
  <c r="AS1111" i="1"/>
  <c r="AR1111" i="1" s="1"/>
  <c r="AZ1109" i="1"/>
  <c r="AY1109" i="1"/>
  <c r="AX1109" i="1"/>
  <c r="AW1109" i="1"/>
  <c r="AV1109" i="1"/>
  <c r="AU1109" i="1"/>
  <c r="AT1109" i="1"/>
  <c r="AS1109" i="1"/>
  <c r="AR1109" i="1" s="1"/>
  <c r="AZ1108" i="1"/>
  <c r="AY1108" i="1"/>
  <c r="AX1108" i="1"/>
  <c r="AW1108" i="1"/>
  <c r="AV1108" i="1"/>
  <c r="AU1108" i="1"/>
  <c r="AT1108" i="1"/>
  <c r="AS1108" i="1"/>
  <c r="AR1108" i="1" s="1"/>
  <c r="AZ1106" i="1"/>
  <c r="AY1106" i="1"/>
  <c r="AX1106" i="1"/>
  <c r="AW1106" i="1"/>
  <c r="AV1106" i="1"/>
  <c r="AU1106" i="1"/>
  <c r="AT1106" i="1"/>
  <c r="AS1106" i="1"/>
  <c r="AR1106" i="1" s="1"/>
  <c r="AZ1105" i="1"/>
  <c r="AY1105" i="1"/>
  <c r="AX1105" i="1"/>
  <c r="AW1105" i="1"/>
  <c r="AV1105" i="1"/>
  <c r="AU1105" i="1"/>
  <c r="AT1105" i="1"/>
  <c r="AS1105" i="1"/>
  <c r="AR1105" i="1" s="1"/>
  <c r="AZ1103" i="1"/>
  <c r="AY1103" i="1"/>
  <c r="AX1103" i="1"/>
  <c r="AW1103" i="1"/>
  <c r="AV1103" i="1"/>
  <c r="AU1103" i="1"/>
  <c r="AT1103" i="1"/>
  <c r="AS1103" i="1"/>
  <c r="AR1103" i="1" s="1"/>
  <c r="AZ1102" i="1"/>
  <c r="AY1102" i="1"/>
  <c r="AX1102" i="1"/>
  <c r="AW1102" i="1"/>
  <c r="AV1102" i="1"/>
  <c r="AU1102" i="1"/>
  <c r="AT1102" i="1"/>
  <c r="AS1102" i="1"/>
  <c r="AR1102" i="1" s="1"/>
  <c r="AZ1100" i="1"/>
  <c r="AY1100" i="1"/>
  <c r="AX1100" i="1"/>
  <c r="AW1100" i="1"/>
  <c r="AV1100" i="1"/>
  <c r="AU1100" i="1"/>
  <c r="AT1100" i="1"/>
  <c r="AS1100" i="1"/>
  <c r="AR1100" i="1" s="1"/>
  <c r="AZ1099" i="1"/>
  <c r="AY1099" i="1"/>
  <c r="AX1099" i="1"/>
  <c r="AW1099" i="1"/>
  <c r="AV1099" i="1"/>
  <c r="AU1099" i="1"/>
  <c r="AT1099" i="1"/>
  <c r="AS1099" i="1"/>
  <c r="AR1099" i="1" s="1"/>
  <c r="AZ1097" i="1"/>
  <c r="AY1097" i="1"/>
  <c r="AX1097" i="1"/>
  <c r="AW1097" i="1"/>
  <c r="AV1097" i="1"/>
  <c r="AU1097" i="1"/>
  <c r="AT1097" i="1"/>
  <c r="AS1097" i="1"/>
  <c r="AR1097" i="1" s="1"/>
  <c r="AZ1096" i="1"/>
  <c r="AY1096" i="1"/>
  <c r="AX1096" i="1"/>
  <c r="AW1096" i="1"/>
  <c r="AV1096" i="1"/>
  <c r="AU1096" i="1"/>
  <c r="AT1096" i="1"/>
  <c r="AS1096" i="1"/>
  <c r="AR1096" i="1" s="1"/>
  <c r="AZ1094" i="1"/>
  <c r="AY1094" i="1"/>
  <c r="AX1094" i="1"/>
  <c r="AW1094" i="1"/>
  <c r="AV1094" i="1"/>
  <c r="AU1094" i="1"/>
  <c r="AT1094" i="1"/>
  <c r="AS1094" i="1"/>
  <c r="AR1094" i="1" s="1"/>
  <c r="AZ1093" i="1"/>
  <c r="AY1093" i="1"/>
  <c r="AX1093" i="1"/>
  <c r="AW1093" i="1"/>
  <c r="AV1093" i="1"/>
  <c r="AU1093" i="1"/>
  <c r="AT1093" i="1"/>
  <c r="AS1093" i="1"/>
  <c r="AR1093" i="1" s="1"/>
  <c r="AZ1091" i="1"/>
  <c r="AY1091" i="1"/>
  <c r="AX1091" i="1"/>
  <c r="AW1091" i="1"/>
  <c r="AV1091" i="1"/>
  <c r="AU1091" i="1"/>
  <c r="AT1091" i="1"/>
  <c r="AS1091" i="1"/>
  <c r="AR1091" i="1" s="1"/>
  <c r="AZ1090" i="1"/>
  <c r="AY1090" i="1"/>
  <c r="AX1090" i="1"/>
  <c r="AW1090" i="1"/>
  <c r="AV1090" i="1"/>
  <c r="AU1090" i="1"/>
  <c r="AT1090" i="1"/>
  <c r="AS1090" i="1"/>
  <c r="AR1090" i="1" s="1"/>
  <c r="AZ1088" i="1"/>
  <c r="AY1088" i="1"/>
  <c r="AX1088" i="1"/>
  <c r="AW1088" i="1"/>
  <c r="AV1088" i="1"/>
  <c r="AU1088" i="1"/>
  <c r="AT1088" i="1"/>
  <c r="AS1088" i="1"/>
  <c r="AR1088" i="1" s="1"/>
  <c r="AZ1087" i="1"/>
  <c r="AY1087" i="1"/>
  <c r="AX1087" i="1"/>
  <c r="AW1087" i="1"/>
  <c r="AV1087" i="1"/>
  <c r="AU1087" i="1"/>
  <c r="AT1087" i="1"/>
  <c r="AS1087" i="1"/>
  <c r="AR1087" i="1" s="1"/>
  <c r="AZ1085" i="1"/>
  <c r="AY1085" i="1"/>
  <c r="AX1085" i="1"/>
  <c r="AW1085" i="1"/>
  <c r="AV1085" i="1"/>
  <c r="AU1085" i="1"/>
  <c r="AT1085" i="1"/>
  <c r="AS1085" i="1"/>
  <c r="AR1085" i="1" s="1"/>
  <c r="AZ1084" i="1"/>
  <c r="AY1084" i="1"/>
  <c r="AX1084" i="1"/>
  <c r="AW1084" i="1"/>
  <c r="AV1084" i="1"/>
  <c r="AU1084" i="1"/>
  <c r="AT1084" i="1"/>
  <c r="AS1084" i="1"/>
  <c r="AR1084" i="1" s="1"/>
  <c r="AQ1073" i="1"/>
  <c r="AZ1069" i="1"/>
  <c r="AY1069" i="1"/>
  <c r="AX1069" i="1"/>
  <c r="AW1069" i="1"/>
  <c r="AV1069" i="1"/>
  <c r="AU1069" i="1"/>
  <c r="AT1069" i="1"/>
  <c r="AS1069" i="1"/>
  <c r="AR1069" i="1" s="1"/>
  <c r="AZ1068" i="1"/>
  <c r="AY1068" i="1"/>
  <c r="AX1068" i="1"/>
  <c r="AW1068" i="1"/>
  <c r="AV1068" i="1"/>
  <c r="AU1068" i="1"/>
  <c r="AT1068" i="1"/>
  <c r="AS1068" i="1"/>
  <c r="AR1068" i="1" s="1"/>
  <c r="AZ1066" i="1"/>
  <c r="AY1066" i="1"/>
  <c r="AX1066" i="1"/>
  <c r="AW1066" i="1"/>
  <c r="AV1066" i="1"/>
  <c r="AU1066" i="1"/>
  <c r="AT1066" i="1"/>
  <c r="AS1066" i="1"/>
  <c r="AR1066" i="1" s="1"/>
  <c r="AZ1065" i="1"/>
  <c r="AY1065" i="1"/>
  <c r="AX1065" i="1"/>
  <c r="AW1065" i="1"/>
  <c r="AV1065" i="1"/>
  <c r="AU1065" i="1"/>
  <c r="AT1065" i="1"/>
  <c r="AS1065" i="1"/>
  <c r="AR1065" i="1" s="1"/>
  <c r="AZ1060" i="1"/>
  <c r="AY1060" i="1"/>
  <c r="AX1060" i="1"/>
  <c r="AW1060" i="1"/>
  <c r="AV1060" i="1"/>
  <c r="AU1060" i="1"/>
  <c r="AT1060" i="1"/>
  <c r="AS1060" i="1"/>
  <c r="AR1060" i="1" s="1"/>
  <c r="AZ1059" i="1"/>
  <c r="AY1059" i="1"/>
  <c r="AX1059" i="1"/>
  <c r="AW1059" i="1"/>
  <c r="AV1059" i="1"/>
  <c r="AU1059" i="1"/>
  <c r="AT1059" i="1"/>
  <c r="AS1059" i="1"/>
  <c r="AR1059" i="1" s="1"/>
  <c r="AZ1048" i="1"/>
  <c r="AY1048" i="1"/>
  <c r="AX1048" i="1"/>
  <c r="AW1048" i="1"/>
  <c r="AV1048" i="1"/>
  <c r="AU1048" i="1"/>
  <c r="AT1048" i="1"/>
  <c r="AS1048" i="1"/>
  <c r="AR1048" i="1" s="1"/>
  <c r="AZ1047" i="1"/>
  <c r="AY1047" i="1"/>
  <c r="AX1047" i="1"/>
  <c r="AW1047" i="1"/>
  <c r="AV1047" i="1"/>
  <c r="AU1047" i="1"/>
  <c r="AT1047" i="1"/>
  <c r="AS1047" i="1"/>
  <c r="AR1047" i="1" s="1"/>
  <c r="AZ1045" i="1"/>
  <c r="AY1045" i="1"/>
  <c r="AX1045" i="1"/>
  <c r="AW1045" i="1"/>
  <c r="AV1045" i="1"/>
  <c r="AU1045" i="1"/>
  <c r="AT1045" i="1"/>
  <c r="AS1045" i="1"/>
  <c r="AR1045" i="1" s="1"/>
  <c r="AZ1044" i="1"/>
  <c r="AY1044" i="1"/>
  <c r="AX1044" i="1"/>
  <c r="AW1044" i="1"/>
  <c r="AV1044" i="1"/>
  <c r="AU1044" i="1"/>
  <c r="AT1044" i="1"/>
  <c r="AS1044" i="1"/>
  <c r="AR1044" i="1" s="1"/>
  <c r="AZ1042" i="1"/>
  <c r="AY1042" i="1"/>
  <c r="AX1042" i="1"/>
  <c r="AW1042" i="1"/>
  <c r="AV1042" i="1"/>
  <c r="AU1042" i="1"/>
  <c r="AT1042" i="1"/>
  <c r="AS1042" i="1"/>
  <c r="AR1042" i="1" s="1"/>
  <c r="AZ1041" i="1"/>
  <c r="AY1041" i="1"/>
  <c r="AX1041" i="1"/>
  <c r="AW1041" i="1"/>
  <c r="AV1041" i="1"/>
  <c r="AU1041" i="1"/>
  <c r="AT1041" i="1"/>
  <c r="AS1041" i="1"/>
  <c r="AR1041" i="1" s="1"/>
  <c r="AZ1039" i="1"/>
  <c r="AY1039" i="1"/>
  <c r="AX1039" i="1"/>
  <c r="AW1039" i="1"/>
  <c r="AV1039" i="1"/>
  <c r="AU1039" i="1"/>
  <c r="AT1039" i="1"/>
  <c r="AS1039" i="1"/>
  <c r="AR1039" i="1" s="1"/>
  <c r="AZ1038" i="1"/>
  <c r="AY1038" i="1"/>
  <c r="AX1038" i="1"/>
  <c r="AW1038" i="1"/>
  <c r="AV1038" i="1"/>
  <c r="AU1038" i="1"/>
  <c r="AT1038" i="1"/>
  <c r="AS1038" i="1"/>
  <c r="AR1038" i="1" s="1"/>
  <c r="AZ1036" i="1"/>
  <c r="AY1036" i="1"/>
  <c r="AX1036" i="1"/>
  <c r="AW1036" i="1"/>
  <c r="AV1036" i="1"/>
  <c r="AU1036" i="1"/>
  <c r="AT1036" i="1"/>
  <c r="AS1036" i="1"/>
  <c r="AR1036" i="1" s="1"/>
  <c r="AZ1035" i="1"/>
  <c r="AY1035" i="1"/>
  <c r="AX1035" i="1"/>
  <c r="AW1035" i="1"/>
  <c r="AV1035" i="1"/>
  <c r="AU1035" i="1"/>
  <c r="AT1035" i="1"/>
  <c r="AS1035" i="1"/>
  <c r="AR1035" i="1" s="1"/>
  <c r="AZ1024" i="1"/>
  <c r="AY1024" i="1"/>
  <c r="AX1024" i="1"/>
  <c r="AW1024" i="1"/>
  <c r="AV1024" i="1"/>
  <c r="AU1024" i="1"/>
  <c r="AT1024" i="1"/>
  <c r="AS1024" i="1"/>
  <c r="AR1024" i="1" s="1"/>
  <c r="AZ1023" i="1"/>
  <c r="AY1023" i="1"/>
  <c r="AX1023" i="1"/>
  <c r="AW1023" i="1"/>
  <c r="AV1023" i="1"/>
  <c r="AU1023" i="1"/>
  <c r="AT1023" i="1"/>
  <c r="AS1023" i="1"/>
  <c r="AR1023" i="1" s="1"/>
  <c r="AZ1021" i="1"/>
  <c r="AY1021" i="1"/>
  <c r="AX1021" i="1"/>
  <c r="AW1021" i="1"/>
  <c r="AV1021" i="1"/>
  <c r="AU1021" i="1"/>
  <c r="AT1021" i="1"/>
  <c r="AS1021" i="1"/>
  <c r="AR1021" i="1" s="1"/>
  <c r="AZ1020" i="1"/>
  <c r="AY1020" i="1"/>
  <c r="AX1020" i="1"/>
  <c r="AW1020" i="1"/>
  <c r="AV1020" i="1"/>
  <c r="AU1020" i="1"/>
  <c r="AT1020" i="1"/>
  <c r="AS1020" i="1"/>
  <c r="AR1020" i="1" s="1"/>
  <c r="AZ1018" i="1"/>
  <c r="AY1018" i="1"/>
  <c r="AX1018" i="1"/>
  <c r="AW1018" i="1"/>
  <c r="AV1018" i="1"/>
  <c r="AU1018" i="1"/>
  <c r="AT1018" i="1"/>
  <c r="AS1018" i="1"/>
  <c r="AR1018" i="1" s="1"/>
  <c r="AZ1017" i="1"/>
  <c r="AY1017" i="1"/>
  <c r="AX1017" i="1"/>
  <c r="AW1017" i="1"/>
  <c r="AV1017" i="1"/>
  <c r="AU1017" i="1"/>
  <c r="AT1017" i="1"/>
  <c r="AS1017" i="1"/>
  <c r="AR1017" i="1" s="1"/>
  <c r="AZ1015" i="1"/>
  <c r="AY1015" i="1"/>
  <c r="AX1015" i="1"/>
  <c r="AW1015" i="1"/>
  <c r="AV1015" i="1"/>
  <c r="AU1015" i="1"/>
  <c r="AT1015" i="1"/>
  <c r="AS1015" i="1"/>
  <c r="AR1015" i="1" s="1"/>
  <c r="AZ1014" i="1"/>
  <c r="AY1014" i="1"/>
  <c r="AX1014" i="1"/>
  <c r="AW1014" i="1"/>
  <c r="AV1014" i="1"/>
  <c r="AU1014" i="1"/>
  <c r="AT1014" i="1"/>
  <c r="AS1014" i="1"/>
  <c r="AR1014" i="1" s="1"/>
  <c r="AZ1012" i="1"/>
  <c r="AY1012" i="1"/>
  <c r="AX1012" i="1"/>
  <c r="AW1012" i="1"/>
  <c r="AV1012" i="1"/>
  <c r="AU1012" i="1"/>
  <c r="AT1012" i="1"/>
  <c r="AS1012" i="1"/>
  <c r="AR1012" i="1" s="1"/>
  <c r="AZ1011" i="1"/>
  <c r="AY1011" i="1"/>
  <c r="AX1011" i="1"/>
  <c r="AW1011" i="1"/>
  <c r="AV1011" i="1"/>
  <c r="AU1011" i="1"/>
  <c r="AT1011" i="1"/>
  <c r="AS1011" i="1"/>
  <c r="AR1011" i="1" s="1"/>
  <c r="AZ1009" i="1"/>
  <c r="AY1009" i="1"/>
  <c r="AX1009" i="1"/>
  <c r="AW1009" i="1"/>
  <c r="AV1009" i="1"/>
  <c r="AU1009" i="1"/>
  <c r="AT1009" i="1"/>
  <c r="AS1009" i="1"/>
  <c r="AR1009" i="1" s="1"/>
  <c r="AZ1008" i="1"/>
  <c r="AY1008" i="1"/>
  <c r="AX1008" i="1"/>
  <c r="AW1008" i="1"/>
  <c r="AV1008" i="1"/>
  <c r="AU1008" i="1"/>
  <c r="AT1008" i="1"/>
  <c r="AS1008" i="1"/>
  <c r="AR1008" i="1" s="1"/>
  <c r="AQ1000" i="1"/>
  <c r="AQ965" i="1"/>
  <c r="AZ961" i="1" s="1"/>
  <c r="AZ994" i="1"/>
  <c r="AY994" i="1"/>
  <c r="AX994" i="1"/>
  <c r="AW994" i="1"/>
  <c r="AV994" i="1"/>
  <c r="AU994" i="1"/>
  <c r="AT994" i="1"/>
  <c r="AS994" i="1"/>
  <c r="AR994" i="1" s="1"/>
  <c r="AZ993" i="1"/>
  <c r="AY993" i="1"/>
  <c r="AX993" i="1"/>
  <c r="AW993" i="1"/>
  <c r="AV993" i="1"/>
  <c r="AU993" i="1"/>
  <c r="AT993" i="1"/>
  <c r="AS993" i="1"/>
  <c r="AR993" i="1" s="1"/>
  <c r="AZ991" i="1"/>
  <c r="AY991" i="1"/>
  <c r="AX991" i="1"/>
  <c r="AW991" i="1"/>
  <c r="AV991" i="1"/>
  <c r="AU991" i="1"/>
  <c r="AT991" i="1"/>
  <c r="AS991" i="1"/>
  <c r="AR991" i="1" s="1"/>
  <c r="AZ990" i="1"/>
  <c r="AY990" i="1"/>
  <c r="AX990" i="1"/>
  <c r="AW990" i="1"/>
  <c r="AV990" i="1"/>
  <c r="AU990" i="1"/>
  <c r="AT990" i="1"/>
  <c r="AS990" i="1"/>
  <c r="AR990" i="1" s="1"/>
  <c r="AZ988" i="1"/>
  <c r="AY988" i="1"/>
  <c r="AX988" i="1"/>
  <c r="AW988" i="1"/>
  <c r="AV988" i="1"/>
  <c r="AU988" i="1"/>
  <c r="AT988" i="1"/>
  <c r="AS988" i="1"/>
  <c r="AR988" i="1" s="1"/>
  <c r="AZ987" i="1"/>
  <c r="AY987" i="1"/>
  <c r="AX987" i="1"/>
  <c r="AW987" i="1"/>
  <c r="AV987" i="1"/>
  <c r="AU987" i="1"/>
  <c r="AT987" i="1"/>
  <c r="AS987" i="1"/>
  <c r="AR987" i="1" s="1"/>
  <c r="AZ985" i="1"/>
  <c r="AY985" i="1"/>
  <c r="AX985" i="1"/>
  <c r="AW985" i="1"/>
  <c r="AV985" i="1"/>
  <c r="AU985" i="1"/>
  <c r="AT985" i="1"/>
  <c r="AS985" i="1"/>
  <c r="AR985" i="1" s="1"/>
  <c r="AZ984" i="1"/>
  <c r="AY984" i="1"/>
  <c r="AX984" i="1"/>
  <c r="AW984" i="1"/>
  <c r="AV984" i="1"/>
  <c r="AU984" i="1"/>
  <c r="AT984" i="1"/>
  <c r="AS984" i="1"/>
  <c r="AR984" i="1" s="1"/>
  <c r="AZ982" i="1"/>
  <c r="AY982" i="1"/>
  <c r="AX982" i="1"/>
  <c r="AW982" i="1"/>
  <c r="AV982" i="1"/>
  <c r="AU982" i="1"/>
  <c r="AT982" i="1"/>
  <c r="AS982" i="1"/>
  <c r="AR982" i="1" s="1"/>
  <c r="AZ981" i="1"/>
  <c r="AY981" i="1"/>
  <c r="AX981" i="1"/>
  <c r="AW981" i="1"/>
  <c r="AV981" i="1"/>
  <c r="AU981" i="1"/>
  <c r="AT981" i="1"/>
  <c r="AS981" i="1"/>
  <c r="AR981" i="1" s="1"/>
  <c r="AZ979" i="1"/>
  <c r="AY979" i="1"/>
  <c r="AX979" i="1"/>
  <c r="AW979" i="1"/>
  <c r="AV979" i="1"/>
  <c r="AU979" i="1"/>
  <c r="AT979" i="1"/>
  <c r="AS979" i="1"/>
  <c r="AR979" i="1" s="1"/>
  <c r="AZ978" i="1"/>
  <c r="AY978" i="1"/>
  <c r="AX978" i="1"/>
  <c r="AW978" i="1"/>
  <c r="AV978" i="1"/>
  <c r="AU978" i="1"/>
  <c r="AT978" i="1"/>
  <c r="AS978" i="1"/>
  <c r="AR978" i="1" s="1"/>
  <c r="AZ976" i="1"/>
  <c r="AY976" i="1"/>
  <c r="AX976" i="1"/>
  <c r="AW976" i="1"/>
  <c r="AV976" i="1"/>
  <c r="AU976" i="1"/>
  <c r="AT976" i="1"/>
  <c r="AS976" i="1"/>
  <c r="AR976" i="1" s="1"/>
  <c r="AZ975" i="1"/>
  <c r="AY975" i="1"/>
  <c r="AX975" i="1"/>
  <c r="AW975" i="1"/>
  <c r="AV975" i="1"/>
  <c r="AU975" i="1"/>
  <c r="AT975" i="1"/>
  <c r="AS975" i="1"/>
  <c r="AR975" i="1" s="1"/>
  <c r="AZ973" i="1"/>
  <c r="AY973" i="1"/>
  <c r="AX973" i="1"/>
  <c r="AW973" i="1"/>
  <c r="AV973" i="1"/>
  <c r="AU973" i="1"/>
  <c r="AT973" i="1"/>
  <c r="AS973" i="1"/>
  <c r="AR973" i="1" s="1"/>
  <c r="AZ972" i="1"/>
  <c r="AY972" i="1"/>
  <c r="AX972" i="1"/>
  <c r="AW972" i="1"/>
  <c r="AV972" i="1"/>
  <c r="AU972" i="1"/>
  <c r="AT972" i="1"/>
  <c r="AS972" i="1"/>
  <c r="AR972" i="1" s="1"/>
  <c r="AZ970" i="1"/>
  <c r="AY970" i="1"/>
  <c r="AX970" i="1"/>
  <c r="AW970" i="1"/>
  <c r="AV970" i="1"/>
  <c r="AU970" i="1"/>
  <c r="AT970" i="1"/>
  <c r="AS970" i="1"/>
  <c r="AR970" i="1" s="1"/>
  <c r="AZ969" i="1"/>
  <c r="AY969" i="1"/>
  <c r="AX969" i="1"/>
  <c r="AW969" i="1"/>
  <c r="AV969" i="1"/>
  <c r="AU969" i="1"/>
  <c r="AT969" i="1"/>
  <c r="AR969" i="1"/>
  <c r="AQ961" i="1"/>
  <c r="AQ875" i="1"/>
  <c r="AY871" i="1" s="1"/>
  <c r="AQ911" i="1"/>
  <c r="AX907" i="1" s="1"/>
  <c r="AW915" i="1"/>
  <c r="AZ955" i="1"/>
  <c r="AY955" i="1"/>
  <c r="AX955" i="1"/>
  <c r="AW955" i="1"/>
  <c r="AV955" i="1"/>
  <c r="AU955" i="1"/>
  <c r="AT955" i="1"/>
  <c r="AR955" i="1"/>
  <c r="AZ954" i="1"/>
  <c r="AY954" i="1"/>
  <c r="AX954" i="1"/>
  <c r="AW954" i="1"/>
  <c r="AV954" i="1"/>
  <c r="AU954" i="1"/>
  <c r="AT954" i="1"/>
  <c r="AS954" i="1"/>
  <c r="AR954" i="1" s="1"/>
  <c r="AZ952" i="1"/>
  <c r="AY952" i="1"/>
  <c r="AX952" i="1"/>
  <c r="AW952" i="1"/>
  <c r="AV952" i="1"/>
  <c r="AU952" i="1"/>
  <c r="AT952" i="1"/>
  <c r="AS952" i="1"/>
  <c r="AR952" i="1" s="1"/>
  <c r="AZ951" i="1"/>
  <c r="AY951" i="1"/>
  <c r="AX951" i="1"/>
  <c r="AW951" i="1"/>
  <c r="AV951" i="1"/>
  <c r="AU951" i="1"/>
  <c r="AT951" i="1"/>
  <c r="AS951" i="1"/>
  <c r="AR951" i="1" s="1"/>
  <c r="AZ949" i="1"/>
  <c r="AY949" i="1"/>
  <c r="AX949" i="1"/>
  <c r="AW949" i="1"/>
  <c r="AV949" i="1"/>
  <c r="AU949" i="1"/>
  <c r="AT949" i="1"/>
  <c r="AS949" i="1"/>
  <c r="AR949" i="1" s="1"/>
  <c r="AZ948" i="1"/>
  <c r="AY948" i="1"/>
  <c r="AX948" i="1"/>
  <c r="AW948" i="1"/>
  <c r="AV948" i="1"/>
  <c r="AU948" i="1"/>
  <c r="AT948" i="1"/>
  <c r="AS948" i="1"/>
  <c r="AR948" i="1" s="1"/>
  <c r="AZ943" i="1"/>
  <c r="AY943" i="1"/>
  <c r="AX943" i="1"/>
  <c r="AW943" i="1"/>
  <c r="AV943" i="1"/>
  <c r="AU943" i="1"/>
  <c r="AT943" i="1"/>
  <c r="AS943" i="1"/>
  <c r="AR943" i="1" s="1"/>
  <c r="AZ942" i="1"/>
  <c r="AY942" i="1"/>
  <c r="AX942" i="1"/>
  <c r="AW942" i="1"/>
  <c r="AV942" i="1"/>
  <c r="AU942" i="1"/>
  <c r="AT942" i="1"/>
  <c r="AS942" i="1"/>
  <c r="AR942" i="1" s="1"/>
  <c r="AZ937" i="1"/>
  <c r="AY937" i="1"/>
  <c r="AX937" i="1"/>
  <c r="AW937" i="1"/>
  <c r="AV937" i="1"/>
  <c r="AU937" i="1"/>
  <c r="AT937" i="1"/>
  <c r="AS937" i="1"/>
  <c r="AR937" i="1" s="1"/>
  <c r="AZ936" i="1"/>
  <c r="AY936" i="1"/>
  <c r="AX936" i="1"/>
  <c r="AW936" i="1"/>
  <c r="AV936" i="1"/>
  <c r="AU936" i="1"/>
  <c r="AT936" i="1"/>
  <c r="AS936" i="1"/>
  <c r="AR936" i="1" s="1"/>
  <c r="AW922" i="1"/>
  <c r="AZ916" i="1"/>
  <c r="AZ931" i="1"/>
  <c r="AY931" i="1"/>
  <c r="AX931" i="1"/>
  <c r="AW931" i="1"/>
  <c r="AV931" i="1"/>
  <c r="AU931" i="1"/>
  <c r="AT931" i="1"/>
  <c r="AS931" i="1"/>
  <c r="AR931" i="1" s="1"/>
  <c r="AZ930" i="1"/>
  <c r="AY930" i="1"/>
  <c r="AX930" i="1"/>
  <c r="AW930" i="1"/>
  <c r="AV930" i="1"/>
  <c r="AU930" i="1"/>
  <c r="AT930" i="1"/>
  <c r="AS930" i="1"/>
  <c r="AR930" i="1" s="1"/>
  <c r="AZ928" i="1"/>
  <c r="AY928" i="1"/>
  <c r="AX928" i="1"/>
  <c r="AW928" i="1"/>
  <c r="AV928" i="1"/>
  <c r="AU928" i="1"/>
  <c r="AT928" i="1"/>
  <c r="AS928" i="1"/>
  <c r="AR928" i="1" s="1"/>
  <c r="AZ927" i="1"/>
  <c r="AY927" i="1"/>
  <c r="AX927" i="1"/>
  <c r="AW927" i="1"/>
  <c r="AV927" i="1"/>
  <c r="AU927" i="1"/>
  <c r="AT927" i="1"/>
  <c r="AS927" i="1"/>
  <c r="AR927" i="1" s="1"/>
  <c r="AZ925" i="1"/>
  <c r="AY925" i="1"/>
  <c r="AX925" i="1"/>
  <c r="AW925" i="1"/>
  <c r="AV925" i="1"/>
  <c r="AU925" i="1"/>
  <c r="AT925" i="1"/>
  <c r="AS925" i="1"/>
  <c r="AR925" i="1" s="1"/>
  <c r="AZ924" i="1"/>
  <c r="AY924" i="1"/>
  <c r="AX924" i="1"/>
  <c r="AW924" i="1"/>
  <c r="AV924" i="1"/>
  <c r="AU924" i="1"/>
  <c r="AT924" i="1"/>
  <c r="AS924" i="1"/>
  <c r="AR924" i="1" s="1"/>
  <c r="AZ922" i="1"/>
  <c r="AY922" i="1"/>
  <c r="AX922" i="1"/>
  <c r="AV922" i="1"/>
  <c r="AU922" i="1"/>
  <c r="AT922" i="1"/>
  <c r="AS922" i="1"/>
  <c r="AR922" i="1" s="1"/>
  <c r="AZ921" i="1"/>
  <c r="AY921" i="1"/>
  <c r="AX921" i="1"/>
  <c r="AW921" i="1"/>
  <c r="AV921" i="1"/>
  <c r="AU921" i="1"/>
  <c r="AT921" i="1"/>
  <c r="AS921" i="1"/>
  <c r="AR921" i="1" s="1"/>
  <c r="AZ919" i="1"/>
  <c r="AY919" i="1"/>
  <c r="AX919" i="1"/>
  <c r="AW919" i="1"/>
  <c r="AV919" i="1"/>
  <c r="AU919" i="1"/>
  <c r="AT919" i="1"/>
  <c r="AS919" i="1"/>
  <c r="AR919" i="1" s="1"/>
  <c r="AZ918" i="1"/>
  <c r="AY918" i="1"/>
  <c r="AX918" i="1"/>
  <c r="AW918" i="1"/>
  <c r="AV918" i="1"/>
  <c r="AU918" i="1"/>
  <c r="AT918" i="1"/>
  <c r="AS918" i="1"/>
  <c r="AR918" i="1" s="1"/>
  <c r="AY916" i="1"/>
  <c r="AX916" i="1"/>
  <c r="AW916" i="1"/>
  <c r="AV916" i="1"/>
  <c r="AU916" i="1"/>
  <c r="AT916" i="1"/>
  <c r="AS916" i="1"/>
  <c r="AR916" i="1" s="1"/>
  <c r="AZ915" i="1"/>
  <c r="AY915" i="1"/>
  <c r="AX915" i="1"/>
  <c r="AV915" i="1"/>
  <c r="AU915" i="1"/>
  <c r="AT915" i="1"/>
  <c r="AS915" i="1"/>
  <c r="AR915" i="1" s="1"/>
  <c r="AQ907" i="1"/>
  <c r="AQ871" i="1"/>
  <c r="AZ898" i="1"/>
  <c r="AY898" i="1"/>
  <c r="AX898" i="1"/>
  <c r="AW898" i="1"/>
  <c r="AV898" i="1"/>
  <c r="AU898" i="1"/>
  <c r="AT898" i="1"/>
  <c r="AS898" i="1"/>
  <c r="AR898" i="1" s="1"/>
  <c r="AZ897" i="1"/>
  <c r="AY897" i="1"/>
  <c r="AX897" i="1"/>
  <c r="AW897" i="1"/>
  <c r="AV897" i="1"/>
  <c r="AU897" i="1"/>
  <c r="AT897" i="1"/>
  <c r="AS897" i="1"/>
  <c r="AR897" i="1" s="1"/>
  <c r="AZ895" i="1"/>
  <c r="AY895" i="1"/>
  <c r="AX895" i="1"/>
  <c r="AW895" i="1"/>
  <c r="AV895" i="1"/>
  <c r="AU895" i="1"/>
  <c r="AT895" i="1"/>
  <c r="AS895" i="1"/>
  <c r="AR895" i="1" s="1"/>
  <c r="AZ894" i="1"/>
  <c r="AY894" i="1"/>
  <c r="AX894" i="1"/>
  <c r="AW894" i="1"/>
  <c r="AV894" i="1"/>
  <c r="AU894" i="1"/>
  <c r="AT894" i="1"/>
  <c r="AS894" i="1"/>
  <c r="AR894" i="1" s="1"/>
  <c r="AZ892" i="1"/>
  <c r="AY892" i="1"/>
  <c r="AX892" i="1"/>
  <c r="AW892" i="1"/>
  <c r="AV892" i="1"/>
  <c r="AU892" i="1"/>
  <c r="AT892" i="1"/>
  <c r="AS892" i="1"/>
  <c r="AR892" i="1" s="1"/>
  <c r="AZ891" i="1"/>
  <c r="AY891" i="1"/>
  <c r="AX891" i="1"/>
  <c r="AW891" i="1"/>
  <c r="AV891" i="1"/>
  <c r="AU891" i="1"/>
  <c r="AT891" i="1"/>
  <c r="AS891" i="1"/>
  <c r="AR891" i="1" s="1"/>
  <c r="AZ886" i="1"/>
  <c r="AY886" i="1"/>
  <c r="AX886" i="1"/>
  <c r="AW886" i="1"/>
  <c r="AV886" i="1"/>
  <c r="AU886" i="1"/>
  <c r="AT886" i="1"/>
  <c r="AS886" i="1"/>
  <c r="AR886" i="1" s="1"/>
  <c r="AZ885" i="1"/>
  <c r="AY885" i="1"/>
  <c r="AX885" i="1"/>
  <c r="AW885" i="1"/>
  <c r="AV885" i="1"/>
  <c r="AU885" i="1"/>
  <c r="AT885" i="1"/>
  <c r="AS885" i="1"/>
  <c r="AR885" i="1" s="1"/>
  <c r="AU883" i="1"/>
  <c r="AS882" i="1"/>
  <c r="AR882" i="1" s="1"/>
  <c r="AZ882" i="1"/>
  <c r="AY882" i="1"/>
  <c r="AX882" i="1"/>
  <c r="AW882" i="1"/>
  <c r="AV882" i="1"/>
  <c r="AU882" i="1"/>
  <c r="AT882" i="1"/>
  <c r="AZ883" i="1"/>
  <c r="AY883" i="1"/>
  <c r="AX883" i="1"/>
  <c r="AW883" i="1"/>
  <c r="AV883" i="1"/>
  <c r="AT883" i="1"/>
  <c r="AS883" i="1"/>
  <c r="AR883" i="1" s="1"/>
  <c r="AY880" i="1"/>
  <c r="AX880" i="1"/>
  <c r="AW880" i="1"/>
  <c r="AV880" i="1"/>
  <c r="AU880" i="1"/>
  <c r="AT880" i="1"/>
  <c r="AS880" i="1"/>
  <c r="AR880" i="1" s="1"/>
  <c r="AY879" i="1"/>
  <c r="AX879" i="1"/>
  <c r="AW879" i="1"/>
  <c r="AV879" i="1"/>
  <c r="AU879" i="1"/>
  <c r="AT879" i="1"/>
  <c r="AS748" i="1"/>
  <c r="AR965" i="1"/>
  <c r="AR1004" i="1"/>
  <c r="AR911" i="1"/>
  <c r="AS1217" i="1"/>
  <c r="AR1217" i="1" s="1"/>
  <c r="AT1329" i="1"/>
  <c r="AV1369" i="1"/>
  <c r="AW1369" i="1"/>
  <c r="AY1369" i="1"/>
  <c r="BC1329" i="1"/>
  <c r="AW1253" i="1"/>
  <c r="AT1073" i="1"/>
  <c r="Y129" i="5"/>
  <c r="F129" i="5"/>
  <c r="B135" i="5"/>
  <c r="AR875" i="1"/>
  <c r="B178" i="5"/>
  <c r="O153" i="5"/>
  <c r="Q153" i="5"/>
  <c r="S153" i="5"/>
  <c r="U153" i="5"/>
  <c r="W153" i="5"/>
  <c r="Y153" i="5"/>
  <c r="O154" i="5"/>
  <c r="Q154" i="5"/>
  <c r="S154" i="5"/>
  <c r="U154" i="5"/>
  <c r="W154" i="5"/>
  <c r="Y154" i="5"/>
  <c r="O155" i="5"/>
  <c r="Q155" i="5"/>
  <c r="S155" i="5"/>
  <c r="U155" i="5"/>
  <c r="W155" i="5"/>
  <c r="Y155" i="5"/>
  <c r="O156" i="5"/>
  <c r="Q156" i="5"/>
  <c r="S156" i="5"/>
  <c r="U156" i="5"/>
  <c r="W156" i="5"/>
  <c r="Y156" i="5"/>
  <c r="Q152" i="5"/>
  <c r="S152" i="5"/>
  <c r="U152" i="5"/>
  <c r="W152" i="5"/>
  <c r="Y152" i="5"/>
  <c r="O152" i="5"/>
  <c r="I153" i="5"/>
  <c r="I154" i="5"/>
  <c r="I155" i="5"/>
  <c r="I156" i="5"/>
  <c r="I152" i="5"/>
  <c r="F153" i="5"/>
  <c r="F154" i="5"/>
  <c r="F155" i="5"/>
  <c r="F156" i="5"/>
  <c r="F152" i="5"/>
  <c r="W225" i="5"/>
  <c r="T225" i="5"/>
  <c r="Q225" i="5"/>
  <c r="W224" i="5"/>
  <c r="T224" i="5"/>
  <c r="Q224" i="5"/>
  <c r="W223" i="5"/>
  <c r="T223" i="5"/>
  <c r="Q223" i="5"/>
  <c r="W222" i="5"/>
  <c r="T222" i="5"/>
  <c r="Q222" i="5"/>
  <c r="W221" i="5"/>
  <c r="T221" i="5"/>
  <c r="Q221" i="5"/>
  <c r="E221" i="5"/>
  <c r="H221" i="5"/>
  <c r="E222" i="5"/>
  <c r="H222" i="5"/>
  <c r="E223" i="5"/>
  <c r="H223" i="5"/>
  <c r="E224" i="5"/>
  <c r="H224" i="5"/>
  <c r="E225" i="5"/>
  <c r="H225" i="5"/>
  <c r="B223" i="5"/>
  <c r="B224" i="5"/>
  <c r="B225" i="5"/>
  <c r="B222" i="5"/>
  <c r="B221" i="5"/>
  <c r="T45" i="5"/>
  <c r="F45" i="5"/>
  <c r="T42" i="5"/>
  <c r="F42" i="5"/>
  <c r="F39" i="5"/>
  <c r="U36" i="5"/>
  <c r="F36" i="5"/>
  <c r="W33" i="5"/>
  <c r="F33" i="5"/>
  <c r="T30" i="5"/>
  <c r="F30" i="5"/>
  <c r="T27" i="5"/>
  <c r="F27" i="5"/>
  <c r="F24" i="5"/>
  <c r="F21" i="5"/>
  <c r="Q274" i="1"/>
  <c r="Z274" i="1" s="1"/>
  <c r="AA151" i="5"/>
  <c r="AS651" i="1"/>
  <c r="AR651" i="1" s="1"/>
  <c r="AV651" i="1"/>
  <c r="AU651" i="1"/>
  <c r="AT651" i="1"/>
  <c r="AS693" i="1"/>
  <c r="AR693" i="1" s="1"/>
  <c r="AV803" i="1"/>
  <c r="AU803" i="1"/>
  <c r="AT803" i="1"/>
  <c r="AS803" i="1"/>
  <c r="AR803" i="1" s="1"/>
  <c r="AT799" i="1"/>
  <c r="AS799" i="1"/>
  <c r="AT795" i="1"/>
  <c r="AS795" i="1"/>
  <c r="AR795" i="1" s="1"/>
  <c r="AV791" i="1"/>
  <c r="AU791" i="1"/>
  <c r="AT791" i="1"/>
  <c r="AS791" i="1"/>
  <c r="AR791" i="1" s="1"/>
  <c r="AU787" i="1"/>
  <c r="AT787" i="1"/>
  <c r="AS787" i="1"/>
  <c r="AR787" i="1" s="1"/>
  <c r="AT783" i="1"/>
  <c r="AS783" i="1"/>
  <c r="AR783" i="1" s="1"/>
  <c r="AT779" i="1"/>
  <c r="AS779" i="1"/>
  <c r="AR779" i="1" s="1"/>
  <c r="AT775" i="1"/>
  <c r="AS775" i="1"/>
  <c r="AR775" i="1" s="1"/>
  <c r="AT764" i="1"/>
  <c r="AS764" i="1"/>
  <c r="AR764" i="1" s="1"/>
  <c r="AV760" i="1"/>
  <c r="AU760" i="1"/>
  <c r="AT760" i="1"/>
  <c r="AS760" i="1"/>
  <c r="AR760" i="1" s="1"/>
  <c r="AV756" i="1"/>
  <c r="AU756" i="1"/>
  <c r="AT756" i="1"/>
  <c r="AS756" i="1"/>
  <c r="AR756" i="1" s="1"/>
  <c r="AV752" i="1"/>
  <c r="AU752" i="1"/>
  <c r="AT752" i="1"/>
  <c r="AS752" i="1"/>
  <c r="AR752" i="1" s="1"/>
  <c r="AT748" i="1"/>
  <c r="AS744" i="1"/>
  <c r="AR744" i="1" s="1"/>
  <c r="AT744" i="1"/>
  <c r="AS712" i="1"/>
  <c r="AS708" i="1"/>
  <c r="AS719" i="1"/>
  <c r="AJ83" i="5" s="1"/>
  <c r="AS674" i="1"/>
  <c r="AJ82" i="5" s="1"/>
  <c r="AS643" i="1"/>
  <c r="AJ81" i="5" s="1"/>
  <c r="AS622" i="1"/>
  <c r="AJ80" i="5" s="1"/>
  <c r="AS569" i="1"/>
  <c r="AJ79" i="5" s="1"/>
  <c r="AS530" i="1"/>
  <c r="AJ78" i="5" s="1"/>
  <c r="AR231" i="1"/>
  <c r="AR232" i="1"/>
  <c r="AR233" i="1"/>
  <c r="AR234" i="1"/>
  <c r="AR235" i="1"/>
  <c r="AR236" i="1"/>
  <c r="AR237" i="1"/>
  <c r="AR238" i="1"/>
  <c r="AR239" i="1"/>
  <c r="AR240" i="1"/>
  <c r="AR241" i="1"/>
  <c r="AR243" i="1"/>
  <c r="AR244" i="1"/>
  <c r="AR245" i="1"/>
  <c r="AR247" i="1"/>
  <c r="AR248" i="1"/>
  <c r="AR249" i="1"/>
  <c r="AR251" i="1"/>
  <c r="AR252" i="1"/>
  <c r="AR253" i="1"/>
  <c r="AR255" i="1"/>
  <c r="AR256" i="1"/>
  <c r="AR257" i="1"/>
  <c r="AR259" i="1"/>
  <c r="AR260" i="1"/>
  <c r="AR261" i="1"/>
  <c r="AR263" i="1"/>
  <c r="AR264" i="1"/>
  <c r="AR265" i="1"/>
  <c r="AR267" i="1"/>
  <c r="AR268" i="1"/>
  <c r="AR269" i="1"/>
  <c r="AR271" i="1"/>
  <c r="AR272" i="1"/>
  <c r="AR273" i="1"/>
  <c r="AR275" i="1"/>
  <c r="AR276" i="1"/>
  <c r="AR277" i="1"/>
  <c r="AR279" i="1"/>
  <c r="AR280" i="1"/>
  <c r="AR281" i="1"/>
  <c r="AR283" i="1"/>
  <c r="AR284" i="1"/>
  <c r="AR285" i="1"/>
  <c r="AR286" i="1"/>
  <c r="AR287" i="1"/>
  <c r="AR288" i="1"/>
  <c r="AR289" i="1"/>
  <c r="AR290" i="1"/>
  <c r="AR291" i="1"/>
  <c r="AR292" i="1"/>
  <c r="AR294" i="1"/>
  <c r="AR295" i="1"/>
  <c r="AR296" i="1"/>
  <c r="AR298" i="1"/>
  <c r="AR299" i="1"/>
  <c r="AR300" i="1"/>
  <c r="AR302" i="1"/>
  <c r="AR303" i="1"/>
  <c r="AR304" i="1"/>
  <c r="AR305" i="1"/>
  <c r="AR306" i="1"/>
  <c r="AR307" i="1"/>
  <c r="AR308" i="1"/>
  <c r="AR309" i="1"/>
  <c r="AR310" i="1"/>
  <c r="AR311" i="1"/>
  <c r="AR312" i="1"/>
  <c r="AR313" i="1"/>
  <c r="AR315" i="1"/>
  <c r="AR316" i="1"/>
  <c r="AR317" i="1"/>
  <c r="AR319" i="1"/>
  <c r="AR320" i="1"/>
  <c r="AR321" i="1"/>
  <c r="AR323" i="1"/>
  <c r="AR324" i="1"/>
  <c r="AR325" i="1"/>
  <c r="AR327" i="1"/>
  <c r="AR328" i="1"/>
  <c r="AR329" i="1"/>
  <c r="AR331" i="1"/>
  <c r="AR332" i="1"/>
  <c r="AR333" i="1"/>
  <c r="AR335" i="1"/>
  <c r="AR336" i="1"/>
  <c r="AR337" i="1"/>
  <c r="AR339" i="1"/>
  <c r="AR340" i="1"/>
  <c r="AR341" i="1"/>
  <c r="AR343" i="1"/>
  <c r="AR344" i="1"/>
  <c r="AR345" i="1"/>
  <c r="AR347" i="1"/>
  <c r="AR348" i="1"/>
  <c r="AR349" i="1"/>
  <c r="AR351" i="1"/>
  <c r="AR352" i="1"/>
  <c r="AR353" i="1"/>
  <c r="AR355" i="1"/>
  <c r="AR356" i="1"/>
  <c r="AR357" i="1"/>
  <c r="AR359" i="1"/>
  <c r="AR360" i="1"/>
  <c r="AR361" i="1"/>
  <c r="AR363" i="1"/>
  <c r="AR364" i="1"/>
  <c r="AR365" i="1"/>
  <c r="AR367" i="1"/>
  <c r="AR368" i="1"/>
  <c r="AR369" i="1"/>
  <c r="AR371" i="1"/>
  <c r="AR372" i="1"/>
  <c r="AR373" i="1"/>
  <c r="AR375" i="1"/>
  <c r="AR376" i="1"/>
  <c r="AR377" i="1"/>
  <c r="AR379" i="1"/>
  <c r="AR380" i="1"/>
  <c r="AR381" i="1"/>
  <c r="AR383" i="1"/>
  <c r="AR384" i="1"/>
  <c r="AR385" i="1"/>
  <c r="AR387" i="1"/>
  <c r="AR388" i="1"/>
  <c r="AR389" i="1"/>
  <c r="AR391" i="1"/>
  <c r="AR392" i="1"/>
  <c r="AR393" i="1"/>
  <c r="AR395" i="1"/>
  <c r="AR396" i="1"/>
  <c r="AR397" i="1"/>
  <c r="AR399" i="1"/>
  <c r="AR400" i="1"/>
  <c r="AR401" i="1"/>
  <c r="AR407" i="1"/>
  <c r="AR408" i="1"/>
  <c r="AR409" i="1"/>
  <c r="AR410" i="1"/>
  <c r="AR411" i="1"/>
  <c r="AR412" i="1"/>
  <c r="AR413" i="1"/>
  <c r="AR414" i="1"/>
  <c r="AR416" i="1"/>
  <c r="AR417" i="1"/>
  <c r="AR418" i="1"/>
  <c r="AR419" i="1"/>
  <c r="AR420" i="1"/>
  <c r="AR421" i="1"/>
  <c r="AR422" i="1"/>
  <c r="AR423" i="1"/>
  <c r="AR424" i="1"/>
  <c r="AR425" i="1"/>
  <c r="AR426" i="1"/>
  <c r="AR428" i="1"/>
  <c r="AR429" i="1"/>
  <c r="AR430" i="1"/>
  <c r="AR432" i="1"/>
  <c r="AR433" i="1"/>
  <c r="AR434" i="1"/>
  <c r="AR436" i="1"/>
  <c r="AR437" i="1"/>
  <c r="AR443" i="1"/>
  <c r="AR445" i="1"/>
  <c r="AR446" i="1"/>
  <c r="AR447" i="1"/>
  <c r="AR449" i="1"/>
  <c r="AR450" i="1"/>
  <c r="AR451" i="1"/>
  <c r="AR453" i="1"/>
  <c r="AR454" i="1"/>
  <c r="AR455" i="1"/>
  <c r="AR457" i="1"/>
  <c r="AR458" i="1"/>
  <c r="AR459" i="1"/>
  <c r="AR461" i="1"/>
  <c r="AR462" i="1"/>
  <c r="AR463" i="1"/>
  <c r="AR465" i="1"/>
  <c r="AR466" i="1"/>
  <c r="AR519" i="1"/>
  <c r="AR520" i="1"/>
  <c r="AR522" i="1"/>
  <c r="AR523" i="1"/>
  <c r="AR524" i="1"/>
  <c r="AR526" i="1"/>
  <c r="AR527" i="1"/>
  <c r="AR528" i="1"/>
  <c r="AR529" i="1"/>
  <c r="AR531" i="1"/>
  <c r="AR532" i="1"/>
  <c r="AR533" i="1"/>
  <c r="AR534" i="1"/>
  <c r="AR535" i="1"/>
  <c r="AR536" i="1"/>
  <c r="AR537" i="1"/>
  <c r="AR538" i="1"/>
  <c r="AR539" i="1"/>
  <c r="AR540" i="1"/>
  <c r="AR541" i="1"/>
  <c r="AR543" i="1"/>
  <c r="AR544" i="1"/>
  <c r="AR545" i="1"/>
  <c r="AR547" i="1"/>
  <c r="AR548" i="1"/>
  <c r="AR549" i="1"/>
  <c r="AR550" i="1"/>
  <c r="AR551" i="1"/>
  <c r="AR552" i="1"/>
  <c r="AR553" i="1"/>
  <c r="AR554" i="1"/>
  <c r="AR555" i="1"/>
  <c r="AR556" i="1"/>
  <c r="AR558" i="1"/>
  <c r="AR559" i="1"/>
  <c r="AR560" i="1"/>
  <c r="AR561" i="1"/>
  <c r="AR562" i="1"/>
  <c r="AR563" i="1"/>
  <c r="AR564" i="1"/>
  <c r="AR565" i="1"/>
  <c r="AR566" i="1"/>
  <c r="AR567" i="1"/>
  <c r="AR568" i="1"/>
  <c r="AR570" i="1"/>
  <c r="AR571" i="1"/>
  <c r="AR572" i="1"/>
  <c r="AR573" i="1"/>
  <c r="AR574" i="1"/>
  <c r="AR575" i="1"/>
  <c r="AR576" i="1"/>
  <c r="AR577" i="1"/>
  <c r="AR578" i="1"/>
  <c r="AR580" i="1"/>
  <c r="AR581" i="1"/>
  <c r="AR582" i="1"/>
  <c r="AR584" i="1"/>
  <c r="AR585" i="1"/>
  <c r="AR586" i="1"/>
  <c r="AR588" i="1"/>
  <c r="AR589" i="1"/>
  <c r="AR590" i="1"/>
  <c r="AR592" i="1"/>
  <c r="AR593" i="1"/>
  <c r="AR594" i="1"/>
  <c r="AR596" i="1"/>
  <c r="AR597" i="1"/>
  <c r="AR598" i="1"/>
  <c r="AR600" i="1"/>
  <c r="AR601" i="1"/>
  <c r="AR602" i="1"/>
  <c r="AR604" i="1"/>
  <c r="AR605" i="1"/>
  <c r="AR606" i="1"/>
  <c r="AR608" i="1"/>
  <c r="AR609" i="1"/>
  <c r="AR610" i="1"/>
  <c r="AR612" i="1"/>
  <c r="AR613" i="1"/>
  <c r="AR614" i="1"/>
  <c r="AR616" i="1"/>
  <c r="AR617" i="1"/>
  <c r="AR618" i="1"/>
  <c r="AR619" i="1"/>
  <c r="AR620" i="1"/>
  <c r="AR621" i="1"/>
  <c r="AR623" i="1"/>
  <c r="AR624" i="1"/>
  <c r="AR625" i="1"/>
  <c r="AR626" i="1"/>
  <c r="AR627" i="1"/>
  <c r="AR628" i="1"/>
  <c r="AR629" i="1"/>
  <c r="AR631" i="1"/>
  <c r="AR632" i="1"/>
  <c r="AR633" i="1"/>
  <c r="AR635" i="1"/>
  <c r="AR636" i="1"/>
  <c r="AR637" i="1"/>
  <c r="AR639" i="1"/>
  <c r="AR640" i="1"/>
  <c r="AR641" i="1"/>
  <c r="AR642" i="1"/>
  <c r="AR644" i="1"/>
  <c r="AR645" i="1"/>
  <c r="AR646" i="1"/>
  <c r="AR647" i="1"/>
  <c r="AR648" i="1"/>
  <c r="AR649" i="1"/>
  <c r="AR650" i="1"/>
  <c r="AR652" i="1"/>
  <c r="AR653" i="1"/>
  <c r="AR654" i="1"/>
  <c r="AR656" i="1"/>
  <c r="AR657" i="1"/>
  <c r="AR658" i="1"/>
  <c r="AR660" i="1"/>
  <c r="AR661" i="1"/>
  <c r="AR662" i="1"/>
  <c r="AR664" i="1"/>
  <c r="AR665" i="1"/>
  <c r="AR666" i="1"/>
  <c r="AR668" i="1"/>
  <c r="AR669" i="1"/>
  <c r="AR670" i="1"/>
  <c r="AR671" i="1"/>
  <c r="AR672" i="1"/>
  <c r="AR673" i="1"/>
  <c r="AR675" i="1"/>
  <c r="AR676" i="1"/>
  <c r="AR677" i="1"/>
  <c r="AR678" i="1"/>
  <c r="AR679" i="1"/>
  <c r="AR680" i="1"/>
  <c r="AR681" i="1"/>
  <c r="AR682" i="1"/>
  <c r="AR683" i="1"/>
  <c r="AR684" i="1"/>
  <c r="AR685" i="1"/>
  <c r="AR686" i="1"/>
  <c r="AR687" i="1"/>
  <c r="AR688" i="1"/>
  <c r="AR689" i="1"/>
  <c r="AR690" i="1"/>
  <c r="AR691" i="1"/>
  <c r="AR692" i="1"/>
  <c r="AR699" i="1"/>
  <c r="AR700" i="1"/>
  <c r="AR701" i="1"/>
  <c r="AR702" i="1"/>
  <c r="AR703" i="1"/>
  <c r="AR704" i="1"/>
  <c r="AR705" i="1"/>
  <c r="AR706" i="1"/>
  <c r="AR707" i="1"/>
  <c r="AR709" i="1"/>
  <c r="AR710" i="1"/>
  <c r="AR711" i="1"/>
  <c r="AR713" i="1"/>
  <c r="AR714" i="1"/>
  <c r="AR715" i="1"/>
  <c r="AR716" i="1"/>
  <c r="AR717" i="1"/>
  <c r="AR718" i="1"/>
  <c r="AR720" i="1"/>
  <c r="AR721" i="1"/>
  <c r="AR722" i="1"/>
  <c r="AR723" i="1"/>
  <c r="AR724" i="1"/>
  <c r="AR740" i="1"/>
  <c r="AR741" i="1"/>
  <c r="AR742" i="1"/>
  <c r="AR743" i="1"/>
  <c r="AR745" i="1"/>
  <c r="AR746" i="1"/>
  <c r="AR747" i="1"/>
  <c r="AR749" i="1"/>
  <c r="AR750" i="1"/>
  <c r="AR751" i="1"/>
  <c r="AR753" i="1"/>
  <c r="AR754" i="1"/>
  <c r="AR755" i="1"/>
  <c r="AR757" i="1"/>
  <c r="AR758" i="1"/>
  <c r="AR759" i="1"/>
  <c r="AR761" i="1"/>
  <c r="AR762" i="1"/>
  <c r="AR763" i="1"/>
  <c r="AR765" i="1"/>
  <c r="AR766" i="1"/>
  <c r="AR767" i="1"/>
  <c r="AR768" i="1"/>
  <c r="AR769" i="1"/>
  <c r="AR770" i="1"/>
  <c r="AR771" i="1"/>
  <c r="AR772" i="1"/>
  <c r="AR773" i="1"/>
  <c r="AR774" i="1"/>
  <c r="AR776" i="1"/>
  <c r="AR777" i="1"/>
  <c r="AR778" i="1"/>
  <c r="AR780" i="1"/>
  <c r="AR781" i="1"/>
  <c r="AR782" i="1"/>
  <c r="AR784" i="1"/>
  <c r="AR785" i="1"/>
  <c r="AR786" i="1"/>
  <c r="AR788" i="1"/>
  <c r="AR789" i="1"/>
  <c r="AR790" i="1"/>
  <c r="AR792" i="1"/>
  <c r="AR793" i="1"/>
  <c r="AR794" i="1"/>
  <c r="AR796" i="1"/>
  <c r="AR797" i="1"/>
  <c r="AR798" i="1"/>
  <c r="AR800" i="1"/>
  <c r="AR801" i="1"/>
  <c r="AR802" i="1"/>
  <c r="AR804" i="1"/>
  <c r="AR805" i="1"/>
  <c r="AR806" i="1"/>
  <c r="AR807" i="1"/>
  <c r="AR808" i="1"/>
  <c r="AR809" i="1"/>
  <c r="AR810" i="1"/>
  <c r="AR811" i="1"/>
  <c r="AR812" i="1"/>
  <c r="AR813" i="1"/>
  <c r="AR814" i="1"/>
  <c r="AR815" i="1"/>
  <c r="AR816" i="1"/>
  <c r="AR817" i="1"/>
  <c r="AR818" i="1"/>
  <c r="AR819" i="1"/>
  <c r="AR827" i="1"/>
  <c r="AR828" i="1"/>
  <c r="AR829" i="1"/>
  <c r="AR830" i="1"/>
  <c r="AR831" i="1"/>
  <c r="AR832" i="1"/>
  <c r="AR833" i="1"/>
  <c r="AR834" i="1"/>
  <c r="AR835" i="1"/>
  <c r="AR836" i="1"/>
  <c r="AS415" i="1"/>
  <c r="AS230" i="1"/>
  <c r="AR230" i="1" s="1"/>
  <c r="AP826" i="1"/>
  <c r="AT826" i="1" s="1"/>
  <c r="AP825" i="1"/>
  <c r="AS825" i="1" s="1"/>
  <c r="AR825" i="1" s="1"/>
  <c r="AP824" i="1"/>
  <c r="AU824" i="1" s="1"/>
  <c r="AP823" i="1"/>
  <c r="AU823" i="1" s="1"/>
  <c r="AP822" i="1"/>
  <c r="AS822" i="1" s="1"/>
  <c r="AR822" i="1" s="1"/>
  <c r="AP821" i="1"/>
  <c r="AS821" i="1" s="1"/>
  <c r="AR821" i="1" s="1"/>
  <c r="AP820" i="1"/>
  <c r="AU820" i="1" s="1"/>
  <c r="AQ826" i="1"/>
  <c r="AQ825" i="1"/>
  <c r="AQ824" i="1"/>
  <c r="AQ823" i="1"/>
  <c r="AQ822" i="1"/>
  <c r="AQ821" i="1"/>
  <c r="AQ820" i="1"/>
  <c r="AQ803" i="1"/>
  <c r="AQ799" i="1"/>
  <c r="AQ795" i="1"/>
  <c r="AQ791" i="1"/>
  <c r="AQ787" i="1"/>
  <c r="AQ783" i="1"/>
  <c r="AQ779" i="1"/>
  <c r="AQ775" i="1"/>
  <c r="AT712" i="1"/>
  <c r="AT708" i="1"/>
  <c r="AV698" i="1"/>
  <c r="AV697" i="1"/>
  <c r="AU698" i="1"/>
  <c r="AU697" i="1"/>
  <c r="AT698" i="1"/>
  <c r="AT697" i="1"/>
  <c r="AT696" i="1"/>
  <c r="AT695" i="1"/>
  <c r="AT694" i="1"/>
  <c r="AU696" i="1"/>
  <c r="AU695" i="1"/>
  <c r="AU694" i="1"/>
  <c r="AU693" i="1"/>
  <c r="AV696" i="1"/>
  <c r="AV695" i="1"/>
  <c r="AV694" i="1"/>
  <c r="AV693" i="1"/>
  <c r="AT693" i="1"/>
  <c r="Q686" i="1"/>
  <c r="Q144" i="5" s="1"/>
  <c r="AS698" i="1"/>
  <c r="AR698" i="1" s="1"/>
  <c r="AS697" i="1"/>
  <c r="AR697" i="1" s="1"/>
  <c r="AS696" i="1"/>
  <c r="AR696" i="1" s="1"/>
  <c r="AS695" i="1"/>
  <c r="AR695" i="1" s="1"/>
  <c r="AS694" i="1"/>
  <c r="AR694" i="1" s="1"/>
  <c r="AA696" i="1"/>
  <c r="AV667" i="1"/>
  <c r="AU667" i="1"/>
  <c r="AT667" i="1"/>
  <c r="AS667" i="1"/>
  <c r="AR667" i="1" s="1"/>
  <c r="AV663" i="1"/>
  <c r="AU663" i="1"/>
  <c r="AT663" i="1"/>
  <c r="AS663" i="1"/>
  <c r="AR663" i="1" s="1"/>
  <c r="AU659" i="1"/>
  <c r="AT659" i="1"/>
  <c r="AS659" i="1"/>
  <c r="AT655" i="1"/>
  <c r="AS655" i="1"/>
  <c r="AR655" i="1" s="1"/>
  <c r="AT638" i="1"/>
  <c r="AS638" i="1"/>
  <c r="AR638" i="1" s="1"/>
  <c r="AT634" i="1"/>
  <c r="AS634" i="1"/>
  <c r="AV630" i="1"/>
  <c r="AU630" i="1"/>
  <c r="AT630" i="1"/>
  <c r="AS630" i="1"/>
  <c r="AR630" i="1" s="1"/>
  <c r="AT615" i="1"/>
  <c r="AS615" i="1"/>
  <c r="AR615" i="1" s="1"/>
  <c r="AV611" i="1"/>
  <c r="AU611" i="1"/>
  <c r="AT611" i="1"/>
  <c r="AS611" i="1"/>
  <c r="AR611" i="1" s="1"/>
  <c r="AV607" i="1"/>
  <c r="AU607" i="1"/>
  <c r="AT607" i="1"/>
  <c r="AS607" i="1"/>
  <c r="AR607" i="1" s="1"/>
  <c r="AV603" i="1"/>
  <c r="AU603" i="1"/>
  <c r="AT603" i="1"/>
  <c r="AS603" i="1"/>
  <c r="AR603" i="1" s="1"/>
  <c r="AV599" i="1"/>
  <c r="AU599" i="1"/>
  <c r="AT599" i="1"/>
  <c r="AS599" i="1"/>
  <c r="AR599" i="1" s="1"/>
  <c r="AV595" i="1"/>
  <c r="AU595" i="1"/>
  <c r="AT595" i="1"/>
  <c r="AS595" i="1"/>
  <c r="AR595" i="1" s="1"/>
  <c r="AV591" i="1"/>
  <c r="AU591" i="1"/>
  <c r="AT591" i="1"/>
  <c r="AS591" i="1"/>
  <c r="AR591" i="1" s="1"/>
  <c r="AT587" i="1"/>
  <c r="AS587" i="1"/>
  <c r="AT583" i="1"/>
  <c r="AS583" i="1"/>
  <c r="AR583" i="1" s="1"/>
  <c r="AV579" i="1"/>
  <c r="AU579" i="1"/>
  <c r="AT579" i="1"/>
  <c r="AS579" i="1"/>
  <c r="AR579" i="1" s="1"/>
  <c r="AV546" i="1"/>
  <c r="AU546" i="1"/>
  <c r="AT546" i="1"/>
  <c r="AS546" i="1"/>
  <c r="AR546" i="1" s="1"/>
  <c r="AV542" i="1"/>
  <c r="AU542" i="1"/>
  <c r="AT542" i="1"/>
  <c r="AS542" i="1"/>
  <c r="AR542" i="1" s="1"/>
  <c r="AV525" i="1"/>
  <c r="AU525" i="1"/>
  <c r="AT525" i="1"/>
  <c r="AS525" i="1"/>
  <c r="AR525" i="1" s="1"/>
  <c r="AQ525" i="1"/>
  <c r="AV521" i="1"/>
  <c r="AU521" i="1"/>
  <c r="AT521" i="1"/>
  <c r="AS521" i="1"/>
  <c r="AR521" i="1" s="1"/>
  <c r="AT517" i="1"/>
  <c r="AS517" i="1"/>
  <c r="AR517" i="1" s="1"/>
  <c r="AQ517" i="1"/>
  <c r="AV464" i="1"/>
  <c r="AU464" i="1"/>
  <c r="AT464" i="1"/>
  <c r="AS464" i="1"/>
  <c r="AR464" i="1" s="1"/>
  <c r="AV460" i="1"/>
  <c r="AU460" i="1"/>
  <c r="AT460" i="1"/>
  <c r="AS460" i="1"/>
  <c r="AR460" i="1" s="1"/>
  <c r="AV456" i="1"/>
  <c r="AU456" i="1"/>
  <c r="AT456" i="1"/>
  <c r="AS456" i="1"/>
  <c r="AR456" i="1" s="1"/>
  <c r="AQ456" i="1"/>
  <c r="AV452" i="1"/>
  <c r="AU452" i="1"/>
  <c r="AT452" i="1"/>
  <c r="AS452" i="1"/>
  <c r="AR452" i="1" s="1"/>
  <c r="AQ452" i="1"/>
  <c r="AV448" i="1"/>
  <c r="AU448" i="1"/>
  <c r="AT448" i="1"/>
  <c r="AS448" i="1"/>
  <c r="AR448" i="1" s="1"/>
  <c r="AV444" i="1"/>
  <c r="AU444" i="1"/>
  <c r="AT444" i="1"/>
  <c r="AS444" i="1"/>
  <c r="AR444" i="1" s="1"/>
  <c r="AV435" i="1"/>
  <c r="AU435" i="1"/>
  <c r="AT435" i="1"/>
  <c r="AS435" i="1"/>
  <c r="AR435" i="1" s="1"/>
  <c r="AV431" i="1"/>
  <c r="AU431" i="1"/>
  <c r="AT431" i="1"/>
  <c r="AS431" i="1"/>
  <c r="AR431" i="1" s="1"/>
  <c r="AV427" i="1"/>
  <c r="AU427" i="1"/>
  <c r="AT427" i="1"/>
  <c r="AS427" i="1"/>
  <c r="AR427" i="1" s="1"/>
  <c r="AT402" i="1"/>
  <c r="AS402" i="1"/>
  <c r="AR402" i="1" s="1"/>
  <c r="AV398" i="1"/>
  <c r="AU398" i="1"/>
  <c r="AT398" i="1"/>
  <c r="AS398" i="1"/>
  <c r="AR398" i="1" s="1"/>
  <c r="AT394" i="1"/>
  <c r="AS394" i="1"/>
  <c r="AR394" i="1" s="1"/>
  <c r="AV390" i="1"/>
  <c r="AU390" i="1"/>
  <c r="AT390" i="1"/>
  <c r="AS390" i="1"/>
  <c r="AR390" i="1" s="1"/>
  <c r="AV386" i="1"/>
  <c r="AU386" i="1"/>
  <c r="AT386" i="1"/>
  <c r="AS386" i="1"/>
  <c r="AR386" i="1" s="1"/>
  <c r="AV382" i="1"/>
  <c r="AU382" i="1"/>
  <c r="AT382" i="1"/>
  <c r="AS382" i="1"/>
  <c r="AR382" i="1" s="1"/>
  <c r="AT378" i="1"/>
  <c r="AT374" i="1"/>
  <c r="AS374" i="1"/>
  <c r="AR374" i="1" s="1"/>
  <c r="AV370" i="1"/>
  <c r="AU370" i="1"/>
  <c r="AT370" i="1"/>
  <c r="AS370" i="1"/>
  <c r="AR370" i="1" s="1"/>
  <c r="AT366" i="1"/>
  <c r="AS366" i="1"/>
  <c r="AR366" i="1" s="1"/>
  <c r="AV362" i="1"/>
  <c r="AU362" i="1"/>
  <c r="AT362" i="1"/>
  <c r="AS362" i="1"/>
  <c r="AR362" i="1" s="1"/>
  <c r="AV358" i="1"/>
  <c r="AU358" i="1"/>
  <c r="AT358" i="1"/>
  <c r="AS358" i="1"/>
  <c r="AR358" i="1" s="1"/>
  <c r="AV354" i="1"/>
  <c r="AU354" i="1"/>
  <c r="AT354" i="1"/>
  <c r="AS354" i="1"/>
  <c r="AR354" i="1" s="1"/>
  <c r="AV350" i="1"/>
  <c r="AU350" i="1"/>
  <c r="AT350" i="1"/>
  <c r="AS350" i="1"/>
  <c r="AR350" i="1" s="1"/>
  <c r="AV346" i="1"/>
  <c r="AU346" i="1"/>
  <c r="AT346" i="1"/>
  <c r="AS346" i="1"/>
  <c r="AR346" i="1" s="1"/>
  <c r="AV342" i="1"/>
  <c r="AU342" i="1"/>
  <c r="AT342" i="1"/>
  <c r="AS342" i="1"/>
  <c r="AR342" i="1" s="1"/>
  <c r="AV338" i="1"/>
  <c r="AU338" i="1"/>
  <c r="AT338" i="1"/>
  <c r="AS338" i="1"/>
  <c r="AR338" i="1" s="1"/>
  <c r="AT334" i="1"/>
  <c r="AS334" i="1"/>
  <c r="AR334" i="1" s="1"/>
  <c r="AT330" i="1"/>
  <c r="AS330" i="1"/>
  <c r="AR330" i="1" s="1"/>
  <c r="AV326" i="1"/>
  <c r="AU326" i="1"/>
  <c r="AT326" i="1"/>
  <c r="AS326" i="1"/>
  <c r="AR326" i="1" s="1"/>
  <c r="AT322" i="1"/>
  <c r="AS322" i="1"/>
  <c r="AV318" i="1"/>
  <c r="AU318" i="1"/>
  <c r="AT318" i="1"/>
  <c r="AS318" i="1"/>
  <c r="AR318" i="1" s="1"/>
  <c r="AT314" i="1"/>
  <c r="AS314" i="1"/>
  <c r="AR314" i="1" s="1"/>
  <c r="AT301" i="1"/>
  <c r="AS301" i="1"/>
  <c r="AT297" i="1"/>
  <c r="AS297" i="1"/>
  <c r="AR297" i="1" s="1"/>
  <c r="AV293" i="1"/>
  <c r="AU293" i="1"/>
  <c r="AT293" i="1"/>
  <c r="AS293" i="1"/>
  <c r="AR293" i="1" s="1"/>
  <c r="AT282" i="1"/>
  <c r="AS282" i="1"/>
  <c r="AR282" i="1" s="1"/>
  <c r="AT278" i="1"/>
  <c r="AS278" i="1"/>
  <c r="AR278" i="1" s="1"/>
  <c r="AT274" i="1"/>
  <c r="AS274" i="1"/>
  <c r="AR274" i="1" s="1"/>
  <c r="AT270" i="1"/>
  <c r="AT266" i="1"/>
  <c r="AS266" i="1"/>
  <c r="AR266" i="1" s="1"/>
  <c r="AV262" i="1"/>
  <c r="AU262" i="1"/>
  <c r="AT262" i="1"/>
  <c r="AS262" i="1"/>
  <c r="AR262" i="1" s="1"/>
  <c r="AT258" i="1"/>
  <c r="AS258" i="1"/>
  <c r="AR258" i="1" s="1"/>
  <c r="AV254" i="1"/>
  <c r="AU254" i="1"/>
  <c r="AT254" i="1"/>
  <c r="AS254" i="1"/>
  <c r="AR254" i="1" s="1"/>
  <c r="AT250" i="1"/>
  <c r="AS250" i="1"/>
  <c r="AR250" i="1" s="1"/>
  <c r="AT246" i="1"/>
  <c r="Q242" i="1"/>
  <c r="Z242" i="1" s="1"/>
  <c r="T242" i="1"/>
  <c r="AC242" i="1" s="1"/>
  <c r="AU822" i="1"/>
  <c r="AT242" i="1"/>
  <c r="AS246" i="1"/>
  <c r="AR246" i="1" s="1"/>
  <c r="AS242" i="1"/>
  <c r="AR242" i="1" s="1"/>
  <c r="AQ402" i="1"/>
  <c r="AQ398" i="1"/>
  <c r="AQ394" i="1"/>
  <c r="AQ390" i="1"/>
  <c r="AQ386" i="1"/>
  <c r="AQ382" i="1"/>
  <c r="AQ378" i="1"/>
  <c r="AS378" i="1"/>
  <c r="AR378" i="1" s="1"/>
  <c r="AQ374" i="1"/>
  <c r="AQ370" i="1"/>
  <c r="AQ366" i="1"/>
  <c r="AQ362" i="1"/>
  <c r="AQ358" i="1"/>
  <c r="AQ354" i="1"/>
  <c r="AQ350" i="1"/>
  <c r="AQ346" i="1"/>
  <c r="AQ342" i="1"/>
  <c r="AQ338" i="1"/>
  <c r="AQ334" i="1"/>
  <c r="AQ330" i="1"/>
  <c r="AQ326" i="1"/>
  <c r="AQ322" i="1"/>
  <c r="AQ318" i="1"/>
  <c r="AQ314" i="1"/>
  <c r="AQ297" i="1"/>
  <c r="AQ293" i="1"/>
  <c r="AQ270" i="1"/>
  <c r="AS270" i="1"/>
  <c r="AR270" i="1" s="1"/>
  <c r="AQ266" i="1"/>
  <c r="AQ262" i="1"/>
  <c r="AQ258" i="1"/>
  <c r="AQ254" i="1"/>
  <c r="AQ246" i="1"/>
  <c r="AQ242" i="1"/>
  <c r="AR1396" i="1"/>
  <c r="H1308" i="1"/>
  <c r="AC1308" i="1" s="1"/>
  <c r="AJ1308" i="1" s="1"/>
  <c r="H1300" i="1"/>
  <c r="AC1300" i="1" s="1"/>
  <c r="AJ1300" i="1" s="1"/>
  <c r="BA1310" i="1"/>
  <c r="H1240" i="1"/>
  <c r="AC1240" i="1" s="1"/>
  <c r="AJ1240" i="1" s="1"/>
  <c r="H1099" i="1"/>
  <c r="AC1099" i="1" s="1"/>
  <c r="AJ1099" i="1" s="1"/>
  <c r="H1096" i="1"/>
  <c r="AC1096" i="1" s="1"/>
  <c r="AJ1096" i="1" s="1"/>
  <c r="H1093" i="1"/>
  <c r="AC1093" i="1" s="1"/>
  <c r="AJ1093" i="1" s="1"/>
  <c r="AJ1130" i="1"/>
  <c r="H1084" i="1"/>
  <c r="AC1084" i="1" s="1"/>
  <c r="AJ1084" i="1" s="1"/>
  <c r="H1068" i="1"/>
  <c r="AC1068" i="1" s="1"/>
  <c r="AJ1068" i="1" s="1"/>
  <c r="H1047" i="1"/>
  <c r="AC1047" i="1" s="1"/>
  <c r="AJ1047" i="1" s="1"/>
  <c r="H1044" i="1"/>
  <c r="AC1044" i="1" s="1"/>
  <c r="AJ1044" i="1" s="1"/>
  <c r="H1041" i="1"/>
  <c r="AC1041" i="1" s="1"/>
  <c r="AJ1041" i="1" s="1"/>
  <c r="H1035" i="1"/>
  <c r="AC1035" i="1" s="1"/>
  <c r="AJ1035" i="1" s="1"/>
  <c r="H1023" i="1"/>
  <c r="AC1023" i="1" s="1"/>
  <c r="AJ1023" i="1" s="1"/>
  <c r="H1011" i="1"/>
  <c r="AC1011" i="1" s="1"/>
  <c r="AJ1011" i="1" s="1"/>
  <c r="H1008" i="1"/>
  <c r="AC1008" i="1" s="1"/>
  <c r="AJ1008" i="1" s="1"/>
  <c r="H978" i="1"/>
  <c r="AC978" i="1" s="1"/>
  <c r="AJ978" i="1" s="1"/>
  <c r="H975" i="1"/>
  <c r="AC975" i="1" s="1"/>
  <c r="AJ975" i="1" s="1"/>
  <c r="H972" i="1"/>
  <c r="AC972" i="1" s="1"/>
  <c r="AJ972" i="1" s="1"/>
  <c r="H969" i="1"/>
  <c r="AC969" i="1" s="1"/>
  <c r="AJ969" i="1" s="1"/>
  <c r="H915" i="1"/>
  <c r="AC915" i="1" s="1"/>
  <c r="AJ915" i="1" s="1"/>
  <c r="H954" i="1"/>
  <c r="AC954" i="1" s="1"/>
  <c r="AJ954" i="1" s="1"/>
  <c r="H951" i="1"/>
  <c r="AC951" i="1" s="1"/>
  <c r="AJ951" i="1" s="1"/>
  <c r="H948" i="1"/>
  <c r="AC948" i="1" s="1"/>
  <c r="AJ948" i="1" s="1"/>
  <c r="H942" i="1"/>
  <c r="AC942" i="1" s="1"/>
  <c r="AJ942" i="1" s="1"/>
  <c r="H936" i="1"/>
  <c r="AC936" i="1" s="1"/>
  <c r="AJ936" i="1" s="1"/>
  <c r="H930" i="1"/>
  <c r="AC930" i="1" s="1"/>
  <c r="AJ930" i="1" s="1"/>
  <c r="H927" i="1"/>
  <c r="AC927" i="1" s="1"/>
  <c r="AJ927" i="1" s="1"/>
  <c r="H924" i="1"/>
  <c r="AC924" i="1" s="1"/>
  <c r="AJ924" i="1" s="1"/>
  <c r="H921" i="1"/>
  <c r="AC921" i="1" s="1"/>
  <c r="AJ921" i="1" s="1"/>
  <c r="H918" i="1"/>
  <c r="AC918" i="1" s="1"/>
  <c r="AJ918" i="1" s="1"/>
  <c r="H897" i="1"/>
  <c r="AC897" i="1" s="1"/>
  <c r="AJ897" i="1" s="1"/>
  <c r="H894" i="1"/>
  <c r="AC894" i="1" s="1"/>
  <c r="AJ894" i="1" s="1"/>
  <c r="H891" i="1"/>
  <c r="AC891" i="1" s="1"/>
  <c r="AJ891" i="1" s="1"/>
  <c r="H885" i="1"/>
  <c r="AC885" i="1" s="1"/>
  <c r="AJ885" i="1" s="1"/>
  <c r="BD885" i="1"/>
  <c r="BD972" i="1"/>
  <c r="BD882" i="1"/>
  <c r="BD975" i="1"/>
  <c r="BD1047" i="1"/>
  <c r="BD942" i="1"/>
  <c r="BD1008" i="1"/>
  <c r="BD951" i="1"/>
  <c r="BD1011" i="1"/>
  <c r="BD1023" i="1"/>
  <c r="BD924" i="1"/>
  <c r="BD1035" i="1"/>
  <c r="BD1240" i="1"/>
  <c r="BD927" i="1"/>
  <c r="BD1068" i="1"/>
  <c r="BD1044" i="1"/>
  <c r="BD1041" i="1"/>
  <c r="BD978" i="1"/>
  <c r="BD969" i="1"/>
  <c r="BD954" i="1"/>
  <c r="BD936" i="1"/>
  <c r="BD930" i="1"/>
  <c r="BD921" i="1"/>
  <c r="BD918" i="1"/>
  <c r="BD915" i="1"/>
  <c r="BD897" i="1"/>
  <c r="BD894" i="1"/>
  <c r="BD891" i="1"/>
  <c r="BD948" i="1"/>
  <c r="AL175" i="1"/>
  <c r="Y129" i="1" s="1"/>
  <c r="AL154" i="1"/>
  <c r="M129" i="1" s="1"/>
  <c r="A131" i="1"/>
  <c r="A177" i="1" s="1"/>
  <c r="A227" i="1" s="1"/>
  <c r="AI803" i="1"/>
  <c r="AI799" i="1"/>
  <c r="AI795" i="1"/>
  <c r="AI791" i="1"/>
  <c r="AI787" i="1"/>
  <c r="AI783" i="1"/>
  <c r="AI779" i="1"/>
  <c r="AI775" i="1"/>
  <c r="AI764" i="1"/>
  <c r="AI760" i="1"/>
  <c r="AI756" i="1"/>
  <c r="AI752" i="1"/>
  <c r="AI748" i="1"/>
  <c r="AI744" i="1"/>
  <c r="AI712" i="1"/>
  <c r="AI708" i="1"/>
  <c r="AI667" i="1"/>
  <c r="AI663" i="1"/>
  <c r="AI659" i="1"/>
  <c r="AI655" i="1"/>
  <c r="AI651" i="1"/>
  <c r="AI634" i="1"/>
  <c r="AI638" i="1"/>
  <c r="AI630" i="1"/>
  <c r="AI615" i="1"/>
  <c r="AI611" i="1"/>
  <c r="AI607" i="1"/>
  <c r="AI603" i="1"/>
  <c r="AI599" i="1"/>
  <c r="AI595" i="1"/>
  <c r="AI591" i="1"/>
  <c r="AI587" i="1"/>
  <c r="AI583" i="1"/>
  <c r="AI579" i="1"/>
  <c r="AI546" i="1"/>
  <c r="AI542" i="1"/>
  <c r="AI525" i="1"/>
  <c r="AI521" i="1"/>
  <c r="AI517" i="1"/>
  <c r="AI464" i="1"/>
  <c r="AI460" i="1"/>
  <c r="AI456" i="1"/>
  <c r="AI452" i="1"/>
  <c r="AI448" i="1"/>
  <c r="AI444" i="1"/>
  <c r="AI435" i="1"/>
  <c r="AI431" i="1"/>
  <c r="AI427" i="1"/>
  <c r="AI410" i="1"/>
  <c r="AI402" i="1"/>
  <c r="AI398" i="1"/>
  <c r="AI394" i="1"/>
  <c r="AI390" i="1"/>
  <c r="AI386" i="1"/>
  <c r="AI382" i="1"/>
  <c r="AI378" i="1"/>
  <c r="AI374" i="1"/>
  <c r="AI370" i="1"/>
  <c r="AI366" i="1"/>
  <c r="AI362" i="1"/>
  <c r="AI358" i="1"/>
  <c r="AI354" i="1"/>
  <c r="AI350" i="1"/>
  <c r="AI346" i="1"/>
  <c r="AI342" i="1"/>
  <c r="AI338" i="1"/>
  <c r="AI334" i="1"/>
  <c r="AI330" i="1"/>
  <c r="AI326" i="1"/>
  <c r="AI322" i="1"/>
  <c r="AI318" i="1"/>
  <c r="AI314" i="1"/>
  <c r="AI301" i="1"/>
  <c r="AI297" i="1"/>
  <c r="AI293" i="1"/>
  <c r="AI282" i="1"/>
  <c r="AI278" i="1"/>
  <c r="AI274" i="1"/>
  <c r="AI270" i="1"/>
  <c r="AI266" i="1"/>
  <c r="AI262" i="1"/>
  <c r="AI258" i="1"/>
  <c r="AI254" i="1"/>
  <c r="AI250" i="1"/>
  <c r="AI246" i="1"/>
  <c r="H1159" i="1"/>
  <c r="AC1159" i="1" s="1"/>
  <c r="AJ1159" i="1" s="1"/>
  <c r="H1090" i="1"/>
  <c r="AC1090" i="1" s="1"/>
  <c r="AJ1090" i="1" s="1"/>
  <c r="H1396" i="1"/>
  <c r="AC1396" i="1" s="1"/>
  <c r="AJ1396" i="1" s="1"/>
  <c r="H1392" i="1"/>
  <c r="AC1392" i="1" s="1"/>
  <c r="AJ1392" i="1" s="1"/>
  <c r="H1387" i="1"/>
  <c r="AC1387" i="1" s="1"/>
  <c r="AJ1387" i="1" s="1"/>
  <c r="H1383" i="1"/>
  <c r="AC1383" i="1" s="1"/>
  <c r="AJ1383" i="1" s="1"/>
  <c r="H1379" i="1"/>
  <c r="AC1379" i="1" s="1"/>
  <c r="AJ1379" i="1" s="1"/>
  <c r="H1364" i="1"/>
  <c r="AC1364" i="1" s="1"/>
  <c r="AJ1364" i="1" s="1"/>
  <c r="H1361" i="1"/>
  <c r="AC1361" i="1" s="1"/>
  <c r="AJ1361" i="1" s="1"/>
  <c r="H1358" i="1"/>
  <c r="AC1358" i="1" s="1"/>
  <c r="AJ1358" i="1" s="1"/>
  <c r="H1355" i="1"/>
  <c r="AC1355" i="1" s="1"/>
  <c r="AJ1355" i="1" s="1"/>
  <c r="H1352" i="1"/>
  <c r="AC1352" i="1" s="1"/>
  <c r="AJ1352" i="1" s="1"/>
  <c r="H1349" i="1"/>
  <c r="AC1349" i="1" s="1"/>
  <c r="AJ1349" i="1" s="1"/>
  <c r="H1346" i="1"/>
  <c r="AC1346" i="1" s="1"/>
  <c r="AJ1346" i="1" s="1"/>
  <c r="H1343" i="1"/>
  <c r="AC1343" i="1" s="1"/>
  <c r="AJ1343" i="1" s="1"/>
  <c r="AC1340" i="1"/>
  <c r="AJ1340" i="1" s="1"/>
  <c r="H1337" i="1"/>
  <c r="AC1337" i="1" s="1"/>
  <c r="AJ1337" i="1" s="1"/>
  <c r="H1315" i="1"/>
  <c r="AC1315" i="1" s="1"/>
  <c r="H1282" i="1"/>
  <c r="AC1282" i="1" s="1"/>
  <c r="AJ1282" i="1" s="1"/>
  <c r="H1279" i="1"/>
  <c r="AC1279" i="1" s="1"/>
  <c r="AJ1279" i="1" s="1"/>
  <c r="H1276" i="1"/>
  <c r="AC1276" i="1" s="1"/>
  <c r="AJ1276" i="1" s="1"/>
  <c r="H1273" i="1"/>
  <c r="AC1273" i="1" s="1"/>
  <c r="AJ1273" i="1" s="1"/>
  <c r="H1270" i="1"/>
  <c r="AC1270" i="1" s="1"/>
  <c r="AJ1270" i="1" s="1"/>
  <c r="H1267" i="1"/>
  <c r="AC1267" i="1" s="1"/>
  <c r="AJ1267" i="1" s="1"/>
  <c r="H1264" i="1"/>
  <c r="AC1264" i="1" s="1"/>
  <c r="AJ1264" i="1" s="1"/>
  <c r="H1261" i="1"/>
  <c r="AC1261" i="1" s="1"/>
  <c r="AJ1261" i="1" s="1"/>
  <c r="H1246" i="1"/>
  <c r="AC1246" i="1" s="1"/>
  <c r="AJ1246" i="1" s="1"/>
  <c r="H1243" i="1"/>
  <c r="AC1243" i="1" s="1"/>
  <c r="AJ1243" i="1" s="1"/>
  <c r="H1237" i="1"/>
  <c r="AC1237" i="1" s="1"/>
  <c r="AJ1237" i="1" s="1"/>
  <c r="H1234" i="1"/>
  <c r="AC1234" i="1" s="1"/>
  <c r="AJ1234" i="1" s="1"/>
  <c r="H1231" i="1"/>
  <c r="AC1231" i="1" s="1"/>
  <c r="AJ1231" i="1" s="1"/>
  <c r="H1228" i="1"/>
  <c r="AC1228" i="1" s="1"/>
  <c r="AJ1228" i="1" s="1"/>
  <c r="H1225" i="1"/>
  <c r="AC1225" i="1" s="1"/>
  <c r="AJ1225" i="1" s="1"/>
  <c r="H1210" i="1"/>
  <c r="AC1210" i="1" s="1"/>
  <c r="AJ1210" i="1" s="1"/>
  <c r="H1207" i="1"/>
  <c r="AC1207" i="1" s="1"/>
  <c r="AJ1207" i="1" s="1"/>
  <c r="H1204" i="1"/>
  <c r="AC1204" i="1" s="1"/>
  <c r="AJ1204" i="1" s="1"/>
  <c r="H1201" i="1"/>
  <c r="AC1201" i="1" s="1"/>
  <c r="AJ1201" i="1" s="1"/>
  <c r="H1198" i="1"/>
  <c r="AC1198" i="1" s="1"/>
  <c r="AJ1198" i="1" s="1"/>
  <c r="H1195" i="1"/>
  <c r="AC1195" i="1" s="1"/>
  <c r="AJ1195" i="1" s="1"/>
  <c r="AC1192" i="1"/>
  <c r="AJ1192" i="1" s="1"/>
  <c r="H1189" i="1"/>
  <c r="AC1189" i="1" s="1"/>
  <c r="AJ1189" i="1" s="1"/>
  <c r="H1186" i="1"/>
  <c r="AC1186" i="1" s="1"/>
  <c r="AJ1186" i="1" s="1"/>
  <c r="H1183" i="1"/>
  <c r="AC1183" i="1" s="1"/>
  <c r="AJ1183" i="1" s="1"/>
  <c r="H1180" i="1"/>
  <c r="AC1180" i="1" s="1"/>
  <c r="AJ1180" i="1" s="1"/>
  <c r="H1177" i="1"/>
  <c r="AC1177" i="1" s="1"/>
  <c r="AJ1177" i="1" s="1"/>
  <c r="H1174" i="1"/>
  <c r="AC1174" i="1" s="1"/>
  <c r="AJ1174" i="1" s="1"/>
  <c r="H1171" i="1"/>
  <c r="AC1171" i="1" s="1"/>
  <c r="AJ1171" i="1" s="1"/>
  <c r="H1168" i="1"/>
  <c r="AC1168" i="1" s="1"/>
  <c r="AJ1168" i="1" s="1"/>
  <c r="H1165" i="1"/>
  <c r="AC1165" i="1" s="1"/>
  <c r="AJ1165" i="1" s="1"/>
  <c r="H1162" i="1"/>
  <c r="AC1162" i="1" s="1"/>
  <c r="AJ1162" i="1" s="1"/>
  <c r="H1156" i="1"/>
  <c r="AC1156" i="1" s="1"/>
  <c r="AJ1156" i="1" s="1"/>
  <c r="H1138" i="1"/>
  <c r="AC1138" i="1" s="1"/>
  <c r="AJ1138" i="1" s="1"/>
  <c r="H1135" i="1"/>
  <c r="AC1135" i="1" s="1"/>
  <c r="AJ1135" i="1" s="1"/>
  <c r="H1132" i="1"/>
  <c r="AC1132" i="1" s="1"/>
  <c r="AJ1132" i="1" s="1"/>
  <c r="H1129" i="1"/>
  <c r="AC1129" i="1" s="1"/>
  <c r="AJ1129" i="1" s="1"/>
  <c r="H1126" i="1"/>
  <c r="AC1126" i="1" s="1"/>
  <c r="AJ1126" i="1" s="1"/>
  <c r="H1123" i="1"/>
  <c r="AC1123" i="1" s="1"/>
  <c r="AJ1123" i="1" s="1"/>
  <c r="H1120" i="1"/>
  <c r="AC1120" i="1" s="1"/>
  <c r="AJ1120" i="1" s="1"/>
  <c r="H1117" i="1"/>
  <c r="AC1117" i="1" s="1"/>
  <c r="AJ1117" i="1" s="1"/>
  <c r="H1114" i="1"/>
  <c r="AC1114" i="1" s="1"/>
  <c r="AJ1114" i="1" s="1"/>
  <c r="H1111" i="1"/>
  <c r="AC1111" i="1" s="1"/>
  <c r="AJ1111" i="1" s="1"/>
  <c r="H1108" i="1"/>
  <c r="AC1108" i="1" s="1"/>
  <c r="AJ1108" i="1" s="1"/>
  <c r="H1105" i="1"/>
  <c r="AC1105" i="1" s="1"/>
  <c r="AJ1105" i="1" s="1"/>
  <c r="H1102" i="1"/>
  <c r="AC1102" i="1" s="1"/>
  <c r="AJ1102" i="1" s="1"/>
  <c r="H1087" i="1"/>
  <c r="AC1087" i="1" s="1"/>
  <c r="AJ1087" i="1" s="1"/>
  <c r="H1065" i="1"/>
  <c r="AC1065" i="1" s="1"/>
  <c r="AJ1065" i="1" s="1"/>
  <c r="H1059" i="1"/>
  <c r="AC1059" i="1" s="1"/>
  <c r="AJ1059" i="1" s="1"/>
  <c r="H1038" i="1"/>
  <c r="AC1038" i="1" s="1"/>
  <c r="AJ1038" i="1" s="1"/>
  <c r="H1020" i="1"/>
  <c r="AC1020" i="1" s="1"/>
  <c r="AJ1020" i="1" s="1"/>
  <c r="H1017" i="1"/>
  <c r="AC1017" i="1" s="1"/>
  <c r="AJ1017" i="1" s="1"/>
  <c r="H1014" i="1"/>
  <c r="AC1014" i="1" s="1"/>
  <c r="H993" i="1"/>
  <c r="AC993" i="1" s="1"/>
  <c r="AJ993" i="1" s="1"/>
  <c r="H990" i="1"/>
  <c r="AC990" i="1" s="1"/>
  <c r="AJ990" i="1" s="1"/>
  <c r="H987" i="1"/>
  <c r="AC987" i="1" s="1"/>
  <c r="AJ987" i="1" s="1"/>
  <c r="H981" i="1"/>
  <c r="AC981" i="1" s="1"/>
  <c r="AJ981" i="1" s="1"/>
  <c r="AK818" i="1" a="1"/>
  <c r="AK818" i="1" s="1"/>
  <c r="AA818" i="1" s="1"/>
  <c r="AA167" i="5" s="1"/>
  <c r="AH163" i="5" s="1"/>
  <c r="Q803" i="1"/>
  <c r="Z803" i="1" s="1"/>
  <c r="AJ803" i="1" s="1"/>
  <c r="BA1273" i="1"/>
  <c r="BA1277" i="1"/>
  <c r="BD879" i="1"/>
  <c r="BD1090" i="1"/>
  <c r="BD1159" i="1"/>
  <c r="BD993" i="1"/>
  <c r="X814" i="1"/>
  <c r="X163" i="5" s="1"/>
  <c r="U814" i="1"/>
  <c r="U163" i="5" s="1"/>
  <c r="R814" i="1"/>
  <c r="R163" i="5" s="1"/>
  <c r="L814" i="1"/>
  <c r="Q799" i="1"/>
  <c r="Z799" i="1" s="1"/>
  <c r="AJ799" i="1" s="1"/>
  <c r="Q795" i="1"/>
  <c r="Z795" i="1" s="1"/>
  <c r="AJ795" i="1" s="1"/>
  <c r="Q791" i="1"/>
  <c r="Z791" i="1" s="1"/>
  <c r="AJ791" i="1" s="1"/>
  <c r="Q787" i="1"/>
  <c r="Z787" i="1" s="1"/>
  <c r="AJ787" i="1" s="1"/>
  <c r="Q783" i="1"/>
  <c r="Z783" i="1" s="1"/>
  <c r="AJ783" i="1" s="1"/>
  <c r="Q779" i="1"/>
  <c r="Z779" i="1" s="1"/>
  <c r="AJ779" i="1" s="1"/>
  <c r="Q775" i="1"/>
  <c r="Z775" i="1" s="1"/>
  <c r="AJ775" i="1" s="1"/>
  <c r="Q764" i="1"/>
  <c r="Z764" i="1" s="1"/>
  <c r="AJ764" i="1" s="1"/>
  <c r="Q760" i="1"/>
  <c r="Z760" i="1" s="1"/>
  <c r="AJ760" i="1" s="1"/>
  <c r="Q756" i="1"/>
  <c r="Z756" i="1" s="1"/>
  <c r="AJ756" i="1" s="1"/>
  <c r="Q752" i="1"/>
  <c r="Z752" i="1" s="1"/>
  <c r="AJ752" i="1" s="1"/>
  <c r="Q748" i="1"/>
  <c r="Z748" i="1" s="1"/>
  <c r="AJ748" i="1" s="1"/>
  <c r="Q712" i="1"/>
  <c r="Z712" i="1" s="1"/>
  <c r="AU712" i="1" s="1"/>
  <c r="T712" i="1"/>
  <c r="AC712" i="1" s="1"/>
  <c r="AV712" i="1" s="1"/>
  <c r="T708" i="1"/>
  <c r="AC708" i="1" s="1"/>
  <c r="Q708" i="1"/>
  <c r="Z708" i="1" s="1"/>
  <c r="AU708" i="1" s="1"/>
  <c r="T690" i="1"/>
  <c r="T148" i="5" s="1"/>
  <c r="Q690" i="1"/>
  <c r="Q148" i="5" s="1"/>
  <c r="T686" i="1"/>
  <c r="T144" i="5" s="1"/>
  <c r="T667" i="1"/>
  <c r="AC667" i="1" s="1"/>
  <c r="Q667" i="1"/>
  <c r="Z667" i="1" s="1"/>
  <c r="T663" i="1"/>
  <c r="AC663" i="1" s="1"/>
  <c r="Q663" i="1"/>
  <c r="T659" i="1"/>
  <c r="AC659" i="1" s="1"/>
  <c r="AV659" i="1" s="1"/>
  <c r="Q659" i="1"/>
  <c r="Z659" i="1" s="1"/>
  <c r="T655" i="1"/>
  <c r="AC655" i="1" s="1"/>
  <c r="Q655" i="1"/>
  <c r="Z655" i="1" s="1"/>
  <c r="T651" i="1"/>
  <c r="AC651" i="1" s="1"/>
  <c r="Q651" i="1"/>
  <c r="Z651" i="1" s="1"/>
  <c r="T638" i="1"/>
  <c r="AC638" i="1" s="1"/>
  <c r="Q638" i="1"/>
  <c r="Z638" i="1" s="1"/>
  <c r="T634" i="1"/>
  <c r="AC634" i="1" s="1"/>
  <c r="AV634" i="1" s="1"/>
  <c r="Q634" i="1"/>
  <c r="Z634" i="1" s="1"/>
  <c r="AU634" i="1" s="1"/>
  <c r="T630" i="1"/>
  <c r="AC630" i="1" s="1"/>
  <c r="Q630" i="1"/>
  <c r="Z630" i="1" s="1"/>
  <c r="T615" i="1"/>
  <c r="AC615" i="1" s="1"/>
  <c r="Q615" i="1"/>
  <c r="Z615" i="1" s="1"/>
  <c r="T611" i="1"/>
  <c r="AC611" i="1" s="1"/>
  <c r="Q611" i="1"/>
  <c r="T607" i="1"/>
  <c r="AC607" i="1" s="1"/>
  <c r="Q607" i="1"/>
  <c r="Z607" i="1" s="1"/>
  <c r="T603" i="1"/>
  <c r="AC603" i="1" s="1"/>
  <c r="Q603" i="1"/>
  <c r="Z603" i="1" s="1"/>
  <c r="T599" i="1"/>
  <c r="AC599" i="1" s="1"/>
  <c r="Q599" i="1"/>
  <c r="Z599" i="1" s="1"/>
  <c r="T595" i="1"/>
  <c r="AC595" i="1" s="1"/>
  <c r="Q595" i="1"/>
  <c r="T591" i="1"/>
  <c r="AC591" i="1" s="1"/>
  <c r="Q591" i="1"/>
  <c r="Z591" i="1" s="1"/>
  <c r="T587" i="1"/>
  <c r="AC587" i="1" s="1"/>
  <c r="AV587" i="1" s="1"/>
  <c r="Q587" i="1"/>
  <c r="Z587" i="1" s="1"/>
  <c r="AU587" i="1" s="1"/>
  <c r="T583" i="1"/>
  <c r="AC583" i="1" s="1"/>
  <c r="Q583" i="1"/>
  <c r="Z583" i="1" s="1"/>
  <c r="T579" i="1"/>
  <c r="AC579" i="1" s="1"/>
  <c r="Q579" i="1"/>
  <c r="Z579" i="1" s="1"/>
  <c r="T546" i="1"/>
  <c r="AC546" i="1" s="1"/>
  <c r="Q546" i="1"/>
  <c r="Z546" i="1" s="1"/>
  <c r="T542" i="1"/>
  <c r="AC542" i="1" s="1"/>
  <c r="Q542" i="1"/>
  <c r="Z542" i="1" s="1"/>
  <c r="T525" i="1"/>
  <c r="AC525" i="1" s="1"/>
  <c r="Q525" i="1"/>
  <c r="Z525" i="1" s="1"/>
  <c r="T521" i="1"/>
  <c r="AC521" i="1" s="1"/>
  <c r="Q521" i="1"/>
  <c r="Z521" i="1" s="1"/>
  <c r="T517" i="1"/>
  <c r="AC517" i="1" s="1"/>
  <c r="AV517" i="1" s="1"/>
  <c r="Q517" i="1"/>
  <c r="Z517" i="1" s="1"/>
  <c r="AU517" i="1" s="1"/>
  <c r="T464" i="1"/>
  <c r="AC464" i="1" s="1"/>
  <c r="Q464" i="1"/>
  <c r="Z464" i="1" s="1"/>
  <c r="T460" i="1"/>
  <c r="AC460" i="1" s="1"/>
  <c r="Q460" i="1"/>
  <c r="Z460" i="1" s="1"/>
  <c r="T456" i="1"/>
  <c r="AC456" i="1" s="1"/>
  <c r="Q456" i="1"/>
  <c r="Z456" i="1" s="1"/>
  <c r="T452" i="1"/>
  <c r="AC452" i="1" s="1"/>
  <c r="Q452" i="1"/>
  <c r="Z452" i="1" s="1"/>
  <c r="T448" i="1"/>
  <c r="AC448" i="1" s="1"/>
  <c r="Q448" i="1"/>
  <c r="Z448" i="1" s="1"/>
  <c r="T444" i="1"/>
  <c r="AC444" i="1" s="1"/>
  <c r="Q444" i="1"/>
  <c r="Z444" i="1" s="1"/>
  <c r="T435" i="1"/>
  <c r="AC435" i="1" s="1"/>
  <c r="Q435" i="1"/>
  <c r="Z435" i="1" s="1"/>
  <c r="T431" i="1"/>
  <c r="AC431" i="1" s="1"/>
  <c r="Q431" i="1"/>
  <c r="Z431" i="1" s="1"/>
  <c r="T427" i="1"/>
  <c r="AC427" i="1" s="1"/>
  <c r="Q427" i="1"/>
  <c r="T410" i="1"/>
  <c r="AC410" i="1" s="1"/>
  <c r="Q410" i="1"/>
  <c r="Z410" i="1" s="1"/>
  <c r="T402" i="1"/>
  <c r="AC402" i="1" s="1"/>
  <c r="Q402" i="1"/>
  <c r="T398" i="1"/>
  <c r="AC398" i="1" s="1"/>
  <c r="Q398" i="1"/>
  <c r="Z398" i="1" s="1"/>
  <c r="T394" i="1"/>
  <c r="AC394" i="1" s="1"/>
  <c r="Q394" i="1"/>
  <c r="Z394" i="1" s="1"/>
  <c r="T390" i="1"/>
  <c r="AC390" i="1" s="1"/>
  <c r="Q390" i="1"/>
  <c r="Z390" i="1" s="1"/>
  <c r="T386" i="1"/>
  <c r="AC386" i="1" s="1"/>
  <c r="Q386" i="1"/>
  <c r="Z386" i="1" s="1"/>
  <c r="T382" i="1"/>
  <c r="AC382" i="1" s="1"/>
  <c r="Q382" i="1"/>
  <c r="Z382" i="1" s="1"/>
  <c r="T378" i="1"/>
  <c r="AC378" i="1" s="1"/>
  <c r="Q378" i="1"/>
  <c r="T374" i="1"/>
  <c r="AC374" i="1" s="1"/>
  <c r="Q374" i="1"/>
  <c r="T370" i="1"/>
  <c r="AC370" i="1" s="1"/>
  <c r="Q370" i="1"/>
  <c r="Z370" i="1" s="1"/>
  <c r="T366" i="1"/>
  <c r="AC366" i="1" s="1"/>
  <c r="Q366" i="1"/>
  <c r="Z366" i="1" s="1"/>
  <c r="T362" i="1"/>
  <c r="AC362" i="1" s="1"/>
  <c r="Q362" i="1"/>
  <c r="T358" i="1"/>
  <c r="AC358" i="1" s="1"/>
  <c r="Q358" i="1"/>
  <c r="Z358" i="1" s="1"/>
  <c r="T354" i="1"/>
  <c r="AC354" i="1" s="1"/>
  <c r="Q354" i="1"/>
  <c r="Z354" i="1" s="1"/>
  <c r="T350" i="1"/>
  <c r="AC350" i="1" s="1"/>
  <c r="Q350" i="1"/>
  <c r="Z350" i="1" s="1"/>
  <c r="T346" i="1"/>
  <c r="AC346" i="1" s="1"/>
  <c r="Q346" i="1"/>
  <c r="T342" i="1"/>
  <c r="AC342" i="1" s="1"/>
  <c r="Q342" i="1"/>
  <c r="Z342" i="1" s="1"/>
  <c r="T338" i="1"/>
  <c r="AC338" i="1" s="1"/>
  <c r="Q338" i="1"/>
  <c r="Z338" i="1" s="1"/>
  <c r="T334" i="1"/>
  <c r="AC334" i="1" s="1"/>
  <c r="Q334" i="1"/>
  <c r="Z334" i="1" s="1"/>
  <c r="T330" i="1"/>
  <c r="AC330" i="1" s="1"/>
  <c r="Q330" i="1"/>
  <c r="Z330" i="1" s="1"/>
  <c r="T326" i="1"/>
  <c r="AC326" i="1" s="1"/>
  <c r="Q326" i="1"/>
  <c r="Z326" i="1" s="1"/>
  <c r="T322" i="1"/>
  <c r="AC322" i="1" s="1"/>
  <c r="Q322" i="1"/>
  <c r="Z322" i="1" s="1"/>
  <c r="T318" i="1"/>
  <c r="AC318" i="1" s="1"/>
  <c r="Q318" i="1"/>
  <c r="Z318" i="1" s="1"/>
  <c r="T314" i="1"/>
  <c r="AC314" i="1" s="1"/>
  <c r="Q314" i="1"/>
  <c r="T301" i="1"/>
  <c r="AC301" i="1" s="1"/>
  <c r="Q301" i="1"/>
  <c r="T297" i="1"/>
  <c r="AC297" i="1" s="1"/>
  <c r="Q297" i="1"/>
  <c r="T293" i="1"/>
  <c r="AC293" i="1" s="1"/>
  <c r="Q293" i="1"/>
  <c r="Z293" i="1" s="1"/>
  <c r="T282" i="1"/>
  <c r="AC282" i="1" s="1"/>
  <c r="Q282" i="1"/>
  <c r="Z282" i="1" s="1"/>
  <c r="T278" i="1"/>
  <c r="AC278" i="1" s="1"/>
  <c r="Q278" i="1"/>
  <c r="Z278" i="1" s="1"/>
  <c r="T274" i="1"/>
  <c r="AC274" i="1" s="1"/>
  <c r="T270" i="1"/>
  <c r="AC270" i="1" s="1"/>
  <c r="Q270" i="1"/>
  <c r="Z270" i="1" s="1"/>
  <c r="T266" i="1"/>
  <c r="AC266" i="1" s="1"/>
  <c r="Q266" i="1"/>
  <c r="Z266" i="1" s="1"/>
  <c r="T262" i="1"/>
  <c r="AC262" i="1" s="1"/>
  <c r="Q262" i="1"/>
  <c r="Z262" i="1" s="1"/>
  <c r="T258" i="1"/>
  <c r="Q258" i="1"/>
  <c r="Z258" i="1" s="1"/>
  <c r="T254" i="1"/>
  <c r="AC254" i="1" s="1"/>
  <c r="Q254" i="1"/>
  <c r="Z254" i="1" s="1"/>
  <c r="T250" i="1"/>
  <c r="AC250" i="1" s="1"/>
  <c r="AV250" i="1" s="1"/>
  <c r="Q250" i="1"/>
  <c r="Z250" i="1" s="1"/>
  <c r="T246" i="1"/>
  <c r="AC246" i="1" s="1"/>
  <c r="Q246" i="1"/>
  <c r="Z246" i="1" s="1"/>
  <c r="BD1364" i="1"/>
  <c r="BD1361" i="1"/>
  <c r="BD1358" i="1"/>
  <c r="BD1355" i="1"/>
  <c r="BD1352" i="1"/>
  <c r="BD1349" i="1"/>
  <c r="BD1346" i="1"/>
  <c r="BD1343" i="1"/>
  <c r="BD1340" i="1"/>
  <c r="BD1337" i="1"/>
  <c r="BD1308" i="1"/>
  <c r="BD1285" i="1"/>
  <c r="BD1282" i="1"/>
  <c r="BD1279" i="1"/>
  <c r="BD1276" i="1"/>
  <c r="BD1270" i="1"/>
  <c r="BD1267" i="1"/>
  <c r="BD1264" i="1"/>
  <c r="BD1261" i="1"/>
  <c r="BD1243" i="1"/>
  <c r="BD1246" i="1"/>
  <c r="BD1237" i="1"/>
  <c r="BD1234" i="1"/>
  <c r="BD1231" i="1"/>
  <c r="BD1228" i="1"/>
  <c r="BD1225" i="1"/>
  <c r="BD1195" i="1"/>
  <c r="BD1171" i="1"/>
  <c r="BD1168" i="1"/>
  <c r="BD1165" i="1"/>
  <c r="BD1210" i="1"/>
  <c r="BD1207" i="1"/>
  <c r="BD1204" i="1"/>
  <c r="BD1201" i="1"/>
  <c r="BD1198" i="1"/>
  <c r="BD1192" i="1"/>
  <c r="BD1189" i="1"/>
  <c r="BD1186" i="1"/>
  <c r="BD1183" i="1"/>
  <c r="BD1180" i="1"/>
  <c r="BD1177" i="1"/>
  <c r="BD1174" i="1"/>
  <c r="BD1162" i="1"/>
  <c r="BD1156" i="1"/>
  <c r="BD1111" i="1"/>
  <c r="BD1093" i="1"/>
  <c r="BD1138" i="1"/>
  <c r="BD1135" i="1"/>
  <c r="BD1132" i="1"/>
  <c r="BD1099" i="1"/>
  <c r="BD1129" i="1"/>
  <c r="BD1126" i="1"/>
  <c r="BD1123" i="1"/>
  <c r="BD1120" i="1"/>
  <c r="BD1117" i="1"/>
  <c r="BD1114" i="1"/>
  <c r="BD1108" i="1"/>
  <c r="BD1105" i="1"/>
  <c r="BD1102" i="1"/>
  <c r="BD1096" i="1"/>
  <c r="BD1087" i="1"/>
  <c r="BD1084" i="1"/>
  <c r="BD1020" i="1"/>
  <c r="BD1017" i="1"/>
  <c r="BD1014" i="1"/>
  <c r="BD1065" i="1"/>
  <c r="BD1059" i="1"/>
  <c r="BD1387" i="1"/>
  <c r="BD1392" i="1"/>
  <c r="BD1396" i="1"/>
  <c r="BD1379" i="1"/>
  <c r="BD1383" i="1"/>
  <c r="BD1300" i="1"/>
  <c r="BD1038" i="1"/>
  <c r="BD990" i="1"/>
  <c r="BD987" i="1"/>
  <c r="BD984" i="1"/>
  <c r="BD981" i="1"/>
  <c r="AV708" i="1"/>
  <c r="AV655" i="1"/>
  <c r="AU655" i="1"/>
  <c r="AU638" i="1"/>
  <c r="AV638" i="1"/>
  <c r="AV615" i="1"/>
  <c r="AU615" i="1"/>
  <c r="AV583" i="1"/>
  <c r="AU583" i="1"/>
  <c r="AV402" i="1"/>
  <c r="AU402" i="1"/>
  <c r="AV394" i="1"/>
  <c r="AU394" i="1"/>
  <c r="AV378" i="1"/>
  <c r="AU378" i="1"/>
  <c r="AV374" i="1"/>
  <c r="AU374" i="1"/>
  <c r="AV366" i="1"/>
  <c r="AU366" i="1"/>
  <c r="AV334" i="1"/>
  <c r="AU334" i="1"/>
  <c r="AV330" i="1"/>
  <c r="AU330" i="1"/>
  <c r="AV322" i="1"/>
  <c r="AU322" i="1"/>
  <c r="AV314" i="1"/>
  <c r="AU314" i="1"/>
  <c r="AV301" i="1"/>
  <c r="AV297" i="1"/>
  <c r="AU297" i="1"/>
  <c r="AV282" i="1"/>
  <c r="AU282" i="1"/>
  <c r="AV278" i="1"/>
  <c r="AU278" i="1"/>
  <c r="AV274" i="1"/>
  <c r="AU274" i="1"/>
  <c r="AV270" i="1"/>
  <c r="AU270" i="1"/>
  <c r="AV266" i="1"/>
  <c r="AU266" i="1"/>
  <c r="AV258" i="1"/>
  <c r="AU258" i="1"/>
  <c r="AU250" i="1"/>
  <c r="AV246" i="1"/>
  <c r="AU246" i="1"/>
  <c r="BD1273" i="1"/>
  <c r="V818" i="1"/>
  <c r="V167" i="5" s="1"/>
  <c r="AC698" i="1"/>
  <c r="AA698" i="1"/>
  <c r="AC697" i="1"/>
  <c r="AA697" i="1"/>
  <c r="AC696" i="1"/>
  <c r="AC695" i="1"/>
  <c r="AA695" i="1"/>
  <c r="AC694" i="1"/>
  <c r="AA694" i="1"/>
  <c r="AV795" i="1"/>
  <c r="AU795" i="1"/>
  <c r="AV748" i="1"/>
  <c r="AU748" i="1"/>
  <c r="AV744" i="1"/>
  <c r="AU744" i="1"/>
  <c r="AU764" i="1"/>
  <c r="AV764" i="1"/>
  <c r="AV242" i="1"/>
  <c r="AU242" i="1"/>
  <c r="AA693" i="1"/>
  <c r="AK561" i="1"/>
  <c r="K561" i="1" s="1"/>
  <c r="N561" i="1" s="1"/>
  <c r="AL561" i="1"/>
  <c r="Z561" i="1" s="1"/>
  <c r="AC561" i="1" s="1"/>
  <c r="AK562" i="1"/>
  <c r="K562" i="1" s="1"/>
  <c r="AL562" i="1"/>
  <c r="Z562" i="1" s="1"/>
  <c r="Z223" i="5" s="1"/>
  <c r="AK563" i="1"/>
  <c r="K563" i="1" s="1"/>
  <c r="AL563" i="1"/>
  <c r="Z563" i="1" s="1"/>
  <c r="AC563" i="1" s="1"/>
  <c r="AK564" i="1"/>
  <c r="K564" i="1" s="1"/>
  <c r="K225" i="5" s="1"/>
  <c r="AL564" i="1"/>
  <c r="Z564" i="1" s="1"/>
  <c r="AC564" i="1" s="1"/>
  <c r="AL560" i="1"/>
  <c r="Z560" i="1" s="1"/>
  <c r="Z221" i="5" s="1"/>
  <c r="AK560" i="1"/>
  <c r="K560" i="1" s="1"/>
  <c r="N560" i="1" s="1"/>
  <c r="D10" i="1" l="1"/>
  <c r="Q95" i="1"/>
  <c r="AC562" i="1"/>
  <c r="AC223" i="5" s="1"/>
  <c r="AC560" i="1"/>
  <c r="AC221" i="5" s="1"/>
  <c r="N564" i="1"/>
  <c r="N225" i="5" s="1"/>
  <c r="K224" i="5"/>
  <c r="N563" i="1"/>
  <c r="N224" i="5" s="1"/>
  <c r="N562" i="1"/>
  <c r="N223" i="5" s="1"/>
  <c r="AJ1285" i="1"/>
  <c r="AV787" i="1"/>
  <c r="AU783" i="1"/>
  <c r="AV783" i="1"/>
  <c r="AU779" i="1"/>
  <c r="AV779" i="1"/>
  <c r="AU775" i="1"/>
  <c r="AV775" i="1"/>
  <c r="AR301" i="1"/>
  <c r="AU799" i="1"/>
  <c r="AV799" i="1"/>
  <c r="AS1329" i="1"/>
  <c r="AR1329" i="1" s="1"/>
  <c r="AU1329" i="1"/>
  <c r="AX1329" i="1"/>
  <c r="AZ1329" i="1"/>
  <c r="AW1329" i="1"/>
  <c r="AY1329" i="1"/>
  <c r="AV1329" i="1"/>
  <c r="BC1080" i="1"/>
  <c r="AW961" i="1"/>
  <c r="AY961" i="1"/>
  <c r="BC1073" i="1"/>
  <c r="AT822" i="1"/>
  <c r="BE1292" i="1"/>
  <c r="BD1292" i="1" s="1"/>
  <c r="AV820" i="1"/>
  <c r="BE1213" i="1"/>
  <c r="BD1213" i="1" s="1"/>
  <c r="AC224" i="5"/>
  <c r="AC225" i="5"/>
  <c r="AC222" i="5"/>
  <c r="N221" i="5"/>
  <c r="AY1217" i="1"/>
  <c r="AU1217" i="1"/>
  <c r="BE1249" i="1"/>
  <c r="BD1249" i="1" s="1"/>
  <c r="AV1217" i="1"/>
  <c r="AW1217" i="1"/>
  <c r="AS907" i="1"/>
  <c r="AR907" i="1" s="1"/>
  <c r="BC1221" i="1"/>
  <c r="AW907" i="1"/>
  <c r="AZ1217" i="1"/>
  <c r="AV907" i="1"/>
  <c r="AX1217" i="1"/>
  <c r="BC1217" i="1"/>
  <c r="BC911" i="1"/>
  <c r="AU907" i="1"/>
  <c r="BC907" i="1"/>
  <c r="AX1292" i="1"/>
  <c r="AY1145" i="1"/>
  <c r="AJ398" i="1"/>
  <c r="AT1145" i="1"/>
  <c r="AJ439" i="1"/>
  <c r="AS823" i="1"/>
  <c r="AR823" i="1" s="1"/>
  <c r="BC1145" i="1"/>
  <c r="AV823" i="1"/>
  <c r="BC1296" i="1"/>
  <c r="AJ579" i="1"/>
  <c r="AT823" i="1"/>
  <c r="AU1292" i="1"/>
  <c r="AJ464" i="1"/>
  <c r="AC156" i="5"/>
  <c r="AZ1253" i="1"/>
  <c r="AJ75" i="5"/>
  <c r="AV1253" i="1"/>
  <c r="BC1257" i="1"/>
  <c r="AJ667" i="1"/>
  <c r="AY1253" i="1"/>
  <c r="AU1253" i="1"/>
  <c r="AT1253" i="1"/>
  <c r="BE1367" i="1"/>
  <c r="BD1367" i="1" s="1"/>
  <c r="AS1253" i="1"/>
  <c r="AR1253" i="1" s="1"/>
  <c r="AX1253" i="1"/>
  <c r="AC153" i="5"/>
  <c r="AS826" i="1"/>
  <c r="AR826" i="1" s="1"/>
  <c r="AJ814" i="1"/>
  <c r="AJ719" i="1" s="1"/>
  <c r="AU826" i="1"/>
  <c r="AX1369" i="1"/>
  <c r="AT1292" i="1"/>
  <c r="AS1292" i="1"/>
  <c r="AU1369" i="1"/>
  <c r="AX1145" i="1"/>
  <c r="AS1369" i="1"/>
  <c r="AR1369" i="1" s="1"/>
  <c r="AW1145" i="1"/>
  <c r="BC1369" i="1"/>
  <c r="AZ1145" i="1"/>
  <c r="BE961" i="1"/>
  <c r="BD961" i="1" s="1"/>
  <c r="AJ638" i="1"/>
  <c r="AJ282" i="1"/>
  <c r="AZ1292" i="1"/>
  <c r="AT1369" i="1"/>
  <c r="AW1292" i="1"/>
  <c r="BC1152" i="1"/>
  <c r="AY1292" i="1"/>
  <c r="AZ1369" i="1"/>
  <c r="AV1145" i="1"/>
  <c r="BC1292" i="1"/>
  <c r="AS1145" i="1"/>
  <c r="AR1145" i="1" s="1"/>
  <c r="AY227" i="1"/>
  <c r="AZ227" i="1"/>
  <c r="AW227" i="1"/>
  <c r="AH77" i="5" s="1"/>
  <c r="P77" i="5" s="1"/>
  <c r="W557" i="1"/>
  <c r="AT557" i="1" s="1"/>
  <c r="AJ603" i="1"/>
  <c r="AC124" i="1"/>
  <c r="AJ481" i="1"/>
  <c r="AJ354" i="1"/>
  <c r="BF1141" i="1"/>
  <c r="K221" i="5"/>
  <c r="AU821" i="1"/>
  <c r="AV821" i="1"/>
  <c r="BE1145" i="1"/>
  <c r="BD1145" i="1" s="1"/>
  <c r="BE1369" i="1"/>
  <c r="BD1369" i="1" s="1"/>
  <c r="L163" i="5"/>
  <c r="AZ907" i="1"/>
  <c r="BF1399" i="1"/>
  <c r="AJ607" i="1"/>
  <c r="AX1073" i="1"/>
  <c r="Z402" i="1"/>
  <c r="AJ402" i="1" s="1"/>
  <c r="AJ274" i="1"/>
  <c r="AV1073" i="1"/>
  <c r="K222" i="5"/>
  <c r="AS1073" i="1"/>
  <c r="AR1073" i="1" s="1"/>
  <c r="BC875" i="1"/>
  <c r="AJ270" i="1"/>
  <c r="AJ546" i="1"/>
  <c r="Z225" i="5"/>
  <c r="Z222" i="5"/>
  <c r="K223" i="5"/>
  <c r="AJ262" i="1"/>
  <c r="AJ342" i="1"/>
  <c r="AX871" i="1"/>
  <c r="AW1073" i="1"/>
  <c r="AS871" i="1"/>
  <c r="AR871" i="1" s="1"/>
  <c r="AR888" i="1" s="1"/>
  <c r="N222" i="5"/>
  <c r="AJ322" i="1"/>
  <c r="AJ542" i="1"/>
  <c r="AT825" i="1"/>
  <c r="AW871" i="1"/>
  <c r="AU1073" i="1"/>
  <c r="BE1217" i="1"/>
  <c r="BD1217" i="1" s="1"/>
  <c r="AU825" i="1"/>
  <c r="AV871" i="1"/>
  <c r="AZ1073" i="1"/>
  <c r="Z297" i="1"/>
  <c r="AJ297" i="1" s="1"/>
  <c r="AJ318" i="1"/>
  <c r="AJ382" i="1"/>
  <c r="AV825" i="1"/>
  <c r="AT871" i="1"/>
  <c r="BC871" i="1"/>
  <c r="AJ452" i="1"/>
  <c r="AJ517" i="1"/>
  <c r="AJ521" i="1"/>
  <c r="BE996" i="1"/>
  <c r="BD996" i="1" s="1"/>
  <c r="AJ435" i="1"/>
  <c r="Z224" i="5"/>
  <c r="AJ293" i="1"/>
  <c r="AJ456" i="1"/>
  <c r="Z124" i="1"/>
  <c r="Q62" i="5" s="1"/>
  <c r="AJ659" i="1"/>
  <c r="AJ712" i="1"/>
  <c r="AV826" i="1"/>
  <c r="AX227" i="1"/>
  <c r="BE1073" i="1"/>
  <c r="BD1073" i="1" s="1"/>
  <c r="BF907" i="1"/>
  <c r="AJ477" i="1"/>
  <c r="BF903" i="1"/>
  <c r="AJ350" i="1"/>
  <c r="W690" i="1"/>
  <c r="W148" i="5" s="1"/>
  <c r="AJ338" i="1"/>
  <c r="AJ254" i="1"/>
  <c r="AJ278" i="1"/>
  <c r="BE1000" i="1"/>
  <c r="BE1288" i="1"/>
  <c r="BD1288" i="1" s="1"/>
  <c r="AJ634" i="1"/>
  <c r="AJ266" i="1"/>
  <c r="AJ583" i="1"/>
  <c r="AV822" i="1"/>
  <c r="AC152" i="5"/>
  <c r="BE1325" i="1"/>
  <c r="BD1325" i="1" s="1"/>
  <c r="BF957" i="1"/>
  <c r="AJ431" i="1"/>
  <c r="AA155" i="5"/>
  <c r="M201" i="5" a="1"/>
  <c r="M201" i="5" s="1"/>
  <c r="A305" i="1"/>
  <c r="M188" i="1"/>
  <c r="AB187" i="1"/>
  <c r="M189" i="1"/>
  <c r="AJ1014" i="1"/>
  <c r="AJ840" i="1" s="1"/>
  <c r="W127" i="1"/>
  <c r="AJ587" i="1"/>
  <c r="K124" i="1"/>
  <c r="AJ708" i="1"/>
  <c r="AJ410" i="1"/>
  <c r="AJ460" i="1"/>
  <c r="AJ655" i="1"/>
  <c r="H127" i="1"/>
  <c r="Z314" i="1"/>
  <c r="AJ314" i="1" s="1"/>
  <c r="AJ330" i="1"/>
  <c r="Z346" i="1"/>
  <c r="AJ346" i="1" s="1"/>
  <c r="Z362" i="1"/>
  <c r="AJ362" i="1" s="1"/>
  <c r="Z378" i="1"/>
  <c r="AJ378" i="1" s="1"/>
  <c r="AJ394" i="1"/>
  <c r="Z427" i="1"/>
  <c r="H124" i="1" s="1"/>
  <c r="AJ615" i="1"/>
  <c r="AJ599" i="1"/>
  <c r="AJ334" i="1"/>
  <c r="Z301" i="1"/>
  <c r="AU301" i="1" s="1"/>
  <c r="Z663" i="1"/>
  <c r="AJ663" i="1" s="1"/>
  <c r="Q127" i="1"/>
  <c r="AJ444" i="1"/>
  <c r="AJ250" i="1"/>
  <c r="AJ651" i="1"/>
  <c r="AJ366" i="1"/>
  <c r="AJ630" i="1"/>
  <c r="AJ386" i="1"/>
  <c r="AC258" i="1"/>
  <c r="AJ258" i="1" s="1"/>
  <c r="Z374" i="1"/>
  <c r="AJ374" i="1" s="1"/>
  <c r="Z611" i="1"/>
  <c r="AJ611" i="1" s="1"/>
  <c r="W686" i="1"/>
  <c r="AJ390" i="1"/>
  <c r="Z595" i="1"/>
  <c r="AJ370" i="1"/>
  <c r="AJ591" i="1"/>
  <c r="AJ525" i="1"/>
  <c r="AJ358" i="1"/>
  <c r="AJ242" i="1"/>
  <c r="AJ326" i="1"/>
  <c r="AJ246" i="1"/>
  <c r="AJ448" i="1"/>
  <c r="AT820" i="1"/>
  <c r="AS820" i="1"/>
  <c r="AR820" i="1" s="1"/>
  <c r="AA154" i="5"/>
  <c r="AW1000" i="1"/>
  <c r="BC1004" i="1"/>
  <c r="AT1000" i="1"/>
  <c r="BC1000" i="1"/>
  <c r="AU1000" i="1"/>
  <c r="AV1000" i="1"/>
  <c r="AS1000" i="1"/>
  <c r="AR1000" i="1" s="1"/>
  <c r="AX1000" i="1"/>
  <c r="AZ1000" i="1"/>
  <c r="AJ77" i="5"/>
  <c r="AT824" i="1"/>
  <c r="AS824" i="1"/>
  <c r="AR824" i="1" s="1"/>
  <c r="AV824" i="1"/>
  <c r="AJ406" i="1"/>
  <c r="AT821" i="1"/>
  <c r="AU871" i="1"/>
  <c r="AX961" i="1"/>
  <c r="BE1253" i="1"/>
  <c r="BD1253" i="1" s="1"/>
  <c r="BC961" i="1"/>
  <c r="BF871" i="1"/>
  <c r="AS961" i="1"/>
  <c r="AR961" i="1" s="1"/>
  <c r="AY907" i="1"/>
  <c r="AV961" i="1"/>
  <c r="AA156" i="5"/>
  <c r="AC154" i="5"/>
  <c r="AZ871" i="1"/>
  <c r="AU961" i="1"/>
  <c r="AT907" i="1"/>
  <c r="AA152" i="5"/>
  <c r="AC155" i="5"/>
  <c r="AA153" i="5"/>
  <c r="AT961" i="1"/>
  <c r="X198" i="5" a="1"/>
  <c r="X198" i="5" s="1"/>
  <c r="S201" i="5" a="1"/>
  <c r="S201" i="5" s="1"/>
  <c r="AJ3" i="5" l="1"/>
  <c r="AR322" i="1"/>
  <c r="AR889" i="1"/>
  <c r="AR1292" i="1" s="1"/>
  <c r="C77" i="5"/>
  <c r="Q109" i="1"/>
  <c r="AV557" i="1"/>
  <c r="Q62" i="6"/>
  <c r="AC690" i="1"/>
  <c r="AC148" i="5" s="1"/>
  <c r="W218" i="5"/>
  <c r="Z557" i="1"/>
  <c r="N124" i="1" s="1"/>
  <c r="BD1000" i="1"/>
  <c r="BR1293" i="1" s="1"/>
  <c r="AC218" i="5"/>
  <c r="AJ622" i="1"/>
  <c r="AS557" i="1"/>
  <c r="AR557" i="1" s="1"/>
  <c r="AJ427" i="1"/>
  <c r="AJ415" i="1" s="1"/>
  <c r="Z690" i="1"/>
  <c r="Z148" i="5" s="1"/>
  <c r="W124" i="1"/>
  <c r="T124" i="1"/>
  <c r="E127" i="1"/>
  <c r="BR1187" i="1"/>
  <c r="W144" i="5"/>
  <c r="AH144" i="5" s="1"/>
  <c r="Z686" i="1"/>
  <c r="AC686" i="1"/>
  <c r="AJ595" i="1"/>
  <c r="AJ569" i="1" s="1"/>
  <c r="BS1003" i="1"/>
  <c r="BR1133" i="1"/>
  <c r="BS999" i="1"/>
  <c r="BR1006" i="1"/>
  <c r="BR1399" i="1"/>
  <c r="BR1315" i="1"/>
  <c r="BR1204" i="1"/>
  <c r="BR1282" i="1"/>
  <c r="BR955" i="1"/>
  <c r="BS1152" i="1"/>
  <c r="BR1020" i="1"/>
  <c r="BS901" i="1"/>
  <c r="BS1316" i="1"/>
  <c r="B124" i="1"/>
  <c r="BR1014" i="1"/>
  <c r="BS1098" i="1"/>
  <c r="BS1203" i="1"/>
  <c r="BS894" i="1"/>
  <c r="BS1214" i="1"/>
  <c r="BS907" i="1"/>
  <c r="BS941" i="1"/>
  <c r="BS1298" i="1"/>
  <c r="BR1029" i="1"/>
  <c r="BS1205" i="1"/>
  <c r="BS1034" i="1"/>
  <c r="BS1359" i="1"/>
  <c r="BS1132" i="1"/>
  <c r="BR871" i="1"/>
  <c r="BS1097" i="1"/>
  <c r="Q59" i="6"/>
  <c r="E75" i="5"/>
  <c r="U71" i="6"/>
  <c r="Q106" i="1"/>
  <c r="Q59" i="5"/>
  <c r="BS1289" i="1"/>
  <c r="AJ643" i="1"/>
  <c r="BR1148" i="1"/>
  <c r="BR1150" i="1"/>
  <c r="BR1290" i="1"/>
  <c r="BR1261" i="1"/>
  <c r="BS975" i="1"/>
  <c r="BR1209" i="1"/>
  <c r="BS1282" i="1"/>
  <c r="BR1071" i="1"/>
  <c r="BS880" i="1"/>
  <c r="AH166" i="6" s="1"/>
  <c r="BS976" i="1"/>
  <c r="BS1114" i="1"/>
  <c r="BS1163" i="1"/>
  <c r="BR1005" i="1"/>
  <c r="BS1207" i="1"/>
  <c r="BS1320" i="1"/>
  <c r="BR1283" i="1"/>
  <c r="BS1385" i="1"/>
  <c r="BS1200" i="1"/>
  <c r="E124" i="1"/>
  <c r="BR984" i="1"/>
  <c r="BR874" i="1"/>
  <c r="BS897" i="1"/>
  <c r="BS1141" i="1"/>
  <c r="BR1057" i="1"/>
  <c r="BS983" i="1"/>
  <c r="BS1398" i="1"/>
  <c r="BR1159" i="1"/>
  <c r="BS1350" i="1"/>
  <c r="BS1035" i="1"/>
  <c r="BR873" i="1"/>
  <c r="BR886" i="1"/>
  <c r="BR1172" i="1"/>
  <c r="BS1165" i="1"/>
  <c r="BR926" i="1"/>
  <c r="BR1346" i="1"/>
  <c r="BR887" i="1"/>
  <c r="BR1353" i="1"/>
  <c r="BS934" i="1"/>
  <c r="BS996" i="1"/>
  <c r="BR933" i="1"/>
  <c r="BR888" i="1"/>
  <c r="BS963" i="1"/>
  <c r="BS1224" i="1"/>
  <c r="BS1148" i="1"/>
  <c r="BR1039" i="1"/>
  <c r="BS939" i="1"/>
  <c r="BS1295" i="1"/>
  <c r="BS1142" i="1"/>
  <c r="BS1399" i="1"/>
  <c r="BR938" i="1"/>
  <c r="BS1010" i="1"/>
  <c r="BS1082" i="1"/>
  <c r="BR1164" i="1"/>
  <c r="BR879" i="1"/>
  <c r="BR884" i="1"/>
  <c r="BS1183" i="1"/>
  <c r="BS1032" i="1"/>
  <c r="BR995" i="1"/>
  <c r="BR1141" i="1"/>
  <c r="BS1256" i="1"/>
  <c r="BS1056" i="1"/>
  <c r="BS1332" i="1"/>
  <c r="BR1309" i="1"/>
  <c r="BR1307" i="1"/>
  <c r="BR1263" i="1"/>
  <c r="BR1269" i="1"/>
  <c r="BS1004" i="1"/>
  <c r="BS1135" i="1"/>
  <c r="BS955" i="1"/>
  <c r="BS1073" i="1"/>
  <c r="BS1302" i="1"/>
  <c r="BR999" i="1"/>
  <c r="BS1145" i="1"/>
  <c r="BR1192" i="1"/>
  <c r="BR1251" i="1"/>
  <c r="BR1202" i="1"/>
  <c r="BS1277" i="1"/>
  <c r="BR1024" i="1"/>
  <c r="BS1091" i="1"/>
  <c r="BR1278" i="1"/>
  <c r="BR1130" i="1"/>
  <c r="BS867" i="1"/>
  <c r="BS1077" i="1"/>
  <c r="BR1248" i="1"/>
  <c r="BR930" i="1"/>
  <c r="BR1115" i="1"/>
  <c r="BS861" i="1"/>
  <c r="BS998" i="1"/>
  <c r="BS929" i="1"/>
  <c r="BR906" i="1"/>
  <c r="BR1287" i="1"/>
  <c r="BR965" i="1"/>
  <c r="BS1219" i="1"/>
  <c r="BS1085" i="1"/>
  <c r="BS1006" i="1"/>
  <c r="BR1240" i="1"/>
  <c r="BS1233" i="1"/>
  <c r="BS1189" i="1"/>
  <c r="BS1134" i="1"/>
  <c r="BR1156" i="1"/>
  <c r="BR961" i="1"/>
  <c r="BR953" i="1"/>
  <c r="BR1183" i="1"/>
  <c r="BS1049" i="1"/>
  <c r="BR856" i="1"/>
  <c r="BS924" i="1"/>
  <c r="BS1347" i="1"/>
  <c r="BR1348" i="1"/>
  <c r="BS878" i="1"/>
  <c r="AH164" i="6" s="1"/>
  <c r="BR914" i="1"/>
  <c r="BS1281" i="1"/>
  <c r="BS922" i="1"/>
  <c r="BS994" i="1"/>
  <c r="BR909" i="1"/>
  <c r="BR1357" i="1"/>
  <c r="BR996" i="1"/>
  <c r="AC106" i="1"/>
  <c r="AC59" i="6"/>
  <c r="AC59" i="5"/>
  <c r="AJ301" i="1"/>
  <c r="AJ230" i="1" s="1"/>
  <c r="BR1382" i="1"/>
  <c r="BR1217" i="1"/>
  <c r="BR1317" i="1"/>
  <c r="BS1234" i="1"/>
  <c r="BR1060" i="1"/>
  <c r="BS1299" i="1"/>
  <c r="BS1339" i="1"/>
  <c r="BS1031" i="1"/>
  <c r="BR1227" i="1"/>
  <c r="BR1185" i="1"/>
  <c r="BR1226" i="1"/>
  <c r="BS1364" i="1"/>
  <c r="BR1118" i="1"/>
  <c r="BR1354" i="1"/>
  <c r="BS909" i="1"/>
  <c r="BS1039" i="1"/>
  <c r="BR1267" i="1"/>
  <c r="BR1277" i="1"/>
  <c r="BS1273" i="1"/>
  <c r="BS1390" i="1"/>
  <c r="BR891" i="1"/>
  <c r="BS1301" i="1"/>
  <c r="BS888" i="1"/>
  <c r="BS1046" i="1"/>
  <c r="BR1228" i="1"/>
  <c r="BR1160" i="1"/>
  <c r="BR1268" i="1"/>
  <c r="BS1267" i="1"/>
  <c r="BS1016" i="1"/>
  <c r="BS1110" i="1"/>
  <c r="BR1384" i="1"/>
  <c r="BR951" i="1"/>
  <c r="BS1228" i="1"/>
  <c r="BS1147" i="1"/>
  <c r="BS1245" i="1"/>
  <c r="BR941" i="1"/>
  <c r="BS1310" i="1"/>
  <c r="BS1356" i="1"/>
  <c r="BR1173" i="1"/>
  <c r="BR972" i="1"/>
  <c r="BS1188" i="1"/>
  <c r="BR1095" i="1"/>
  <c r="BR1073" i="1"/>
  <c r="BR919" i="1"/>
  <c r="BS931" i="1"/>
  <c r="BS1076" i="1"/>
  <c r="BR1349" i="1"/>
  <c r="BS1092" i="1"/>
  <c r="BS967" i="1"/>
  <c r="BS1154" i="1"/>
  <c r="BR1034" i="1"/>
  <c r="BR908" i="1"/>
  <c r="BR1280" i="1"/>
  <c r="BS1373" i="1"/>
  <c r="BR1215" i="1"/>
  <c r="BR1079" i="1"/>
  <c r="BS1366" i="1"/>
  <c r="BR1274" i="1"/>
  <c r="BR877" i="1"/>
  <c r="BR986" i="1"/>
  <c r="BS1322" i="1"/>
  <c r="BR915" i="1"/>
  <c r="BS1204" i="1"/>
  <c r="BS902" i="1"/>
  <c r="BS950" i="1"/>
  <c r="BR1371" i="1"/>
  <c r="BS1190" i="1"/>
  <c r="BR1284" i="1"/>
  <c r="BR916" i="1"/>
  <c r="BS1196" i="1"/>
  <c r="BR901" i="1"/>
  <c r="BR1314" i="1"/>
  <c r="BS1151" i="1"/>
  <c r="BR1243" i="1"/>
  <c r="BR1356" i="1"/>
  <c r="BR1101" i="1"/>
  <c r="BR1015" i="1"/>
  <c r="BS1212" i="1"/>
  <c r="BR1064" i="1"/>
  <c r="BS990" i="1"/>
  <c r="BR1123" i="1"/>
  <c r="BS1286" i="1"/>
  <c r="BS906" i="1"/>
  <c r="BR1111" i="1"/>
  <c r="BS918" i="1"/>
  <c r="BS1238" i="1"/>
  <c r="BS858" i="1"/>
  <c r="AH155" i="6" s="1"/>
  <c r="BS1325" i="1"/>
  <c r="BR1255" i="1"/>
  <c r="BR872" i="1"/>
  <c r="BS1384" i="1"/>
  <c r="BS1171" i="1"/>
  <c r="BS1184" i="1"/>
  <c r="BR1128" i="1"/>
  <c r="BR1271" i="1"/>
  <c r="BR881" i="1"/>
  <c r="BS1217" i="1"/>
  <c r="BR1142" i="1"/>
  <c r="BS1101" i="1"/>
  <c r="BR1100" i="1"/>
  <c r="BS1127" i="1"/>
  <c r="BS910" i="1"/>
  <c r="BR1203" i="1"/>
  <c r="BS1237" i="1"/>
  <c r="BR1242" i="1"/>
  <c r="BR1184" i="1"/>
  <c r="BS1089" i="1"/>
  <c r="BS886" i="1"/>
  <c r="AH172" i="6" s="1"/>
  <c r="BS957" i="1"/>
  <c r="BS1027" i="1"/>
  <c r="BR1272" i="1"/>
  <c r="BR1189" i="1"/>
  <c r="BS1144" i="1"/>
  <c r="BR994" i="1"/>
  <c r="BS1334" i="1"/>
  <c r="BR907" i="1"/>
  <c r="BS962" i="1"/>
  <c r="BS1360" i="1"/>
  <c r="BR1010" i="1"/>
  <c r="BR1302" i="1"/>
  <c r="BR940" i="1"/>
  <c r="BS1164" i="1"/>
  <c r="BS1263" i="1"/>
  <c r="BR1190" i="1"/>
  <c r="BS1079" i="1"/>
  <c r="BS864" i="1"/>
  <c r="BS1270" i="1"/>
  <c r="BS1121" i="1"/>
  <c r="BR976" i="1"/>
  <c r="BS1284" i="1"/>
  <c r="BS1327" i="1"/>
  <c r="BR1253" i="1"/>
  <c r="K59" i="5"/>
  <c r="K59" i="6"/>
  <c r="K106" i="1"/>
  <c r="BR1139" i="1"/>
  <c r="BR1367" i="1"/>
  <c r="BR1301" i="1"/>
  <c r="BS1051" i="1"/>
  <c r="BR1264" i="1"/>
  <c r="BS1283" i="1"/>
  <c r="BS1052" i="1"/>
  <c r="BS1026" i="1"/>
  <c r="BS1372" i="1"/>
  <c r="BR1238" i="1"/>
  <c r="BS1321" i="1"/>
  <c r="BS1111" i="1"/>
  <c r="BR1222" i="1"/>
  <c r="BR1359" i="1"/>
  <c r="BS1018" i="1"/>
  <c r="BR1042" i="1"/>
  <c r="BS1235" i="1"/>
  <c r="BS872" i="1"/>
  <c r="AH158" i="6" s="1"/>
  <c r="BS1160" i="1"/>
  <c r="BR1051" i="1"/>
  <c r="BR1062" i="1"/>
  <c r="BS1024" i="1"/>
  <c r="BS959" i="1"/>
  <c r="BR1300" i="1"/>
  <c r="BR1070" i="1"/>
  <c r="BR1319" i="1"/>
  <c r="BS1357" i="1"/>
  <c r="BR1154" i="1"/>
  <c r="BR956" i="1"/>
  <c r="BS1311" i="1"/>
  <c r="BR861" i="1"/>
  <c r="BS1305" i="1"/>
  <c r="BS1333" i="1"/>
  <c r="BS1220" i="1"/>
  <c r="BS1139" i="1"/>
  <c r="BS917" i="1"/>
  <c r="BR890" i="1"/>
  <c r="BR1257" i="1"/>
  <c r="BS1388" i="1"/>
  <c r="BR863" i="1"/>
  <c r="BR1166" i="1"/>
  <c r="BS1193" i="1"/>
  <c r="BR1088" i="1"/>
  <c r="BR1355" i="1"/>
  <c r="BS1338" i="1"/>
  <c r="BR1197" i="1"/>
  <c r="BR1093" i="1"/>
  <c r="BS1290" i="1"/>
  <c r="BS1109" i="1"/>
  <c r="BR1108" i="1"/>
  <c r="BS1059" i="1"/>
  <c r="BR1393" i="1"/>
  <c r="BR1152" i="1"/>
  <c r="BR917" i="1"/>
  <c r="BS948" i="1"/>
  <c r="BR860" i="1"/>
  <c r="BR1342" i="1"/>
  <c r="BS1036" i="1"/>
  <c r="BR1376" i="1"/>
  <c r="BS1365" i="1"/>
  <c r="BR970" i="1"/>
  <c r="BS1395" i="1"/>
  <c r="BR980" i="1"/>
  <c r="BS1009" i="1"/>
  <c r="BR1049" i="1"/>
  <c r="BS1088" i="1"/>
  <c r="BS945" i="1"/>
  <c r="BS1241" i="1"/>
  <c r="BR876" i="1"/>
  <c r="BR1069" i="1"/>
  <c r="BS1279" i="1"/>
  <c r="BR1191" i="1"/>
  <c r="BS884" i="1"/>
  <c r="AH170" i="6" s="1"/>
  <c r="BR1311" i="1"/>
  <c r="BR1305" i="1"/>
  <c r="BR1313" i="1"/>
  <c r="BR944" i="1"/>
  <c r="BR1374" i="1"/>
  <c r="BS1158" i="1"/>
  <c r="BR1276" i="1"/>
  <c r="BS964" i="1"/>
  <c r="BR946" i="1"/>
  <c r="BR1286" i="1"/>
  <c r="BR925" i="1"/>
  <c r="BR1140" i="1"/>
  <c r="BR1125" i="1"/>
  <c r="BR1229" i="1"/>
  <c r="BS1315" i="1"/>
  <c r="BS947" i="1"/>
  <c r="BR993" i="1"/>
  <c r="BR1086" i="1"/>
  <c r="BS1351" i="1"/>
  <c r="BS1226" i="1"/>
  <c r="BS1041" i="1"/>
  <c r="BR985" i="1"/>
  <c r="BS1017" i="1"/>
  <c r="BR1218" i="1"/>
  <c r="BR977" i="1"/>
  <c r="BS1050" i="1"/>
  <c r="BR1169" i="1"/>
  <c r="BR1329" i="1"/>
  <c r="BR928" i="1"/>
  <c r="BR1252" i="1"/>
  <c r="BS1216" i="1"/>
  <c r="BS1072" i="1"/>
  <c r="BR1362" i="1"/>
  <c r="BS1126" i="1"/>
  <c r="BR978" i="1"/>
  <c r="BR896" i="1"/>
  <c r="BS1309" i="1"/>
  <c r="BS993" i="1"/>
  <c r="BR910" i="1"/>
  <c r="BS865" i="1"/>
  <c r="BR1289" i="1"/>
  <c r="BS1258" i="1"/>
  <c r="BR893" i="1"/>
  <c r="BR932" i="1"/>
  <c r="BS1374" i="1"/>
  <c r="BS887" i="1"/>
  <c r="BR1201" i="1"/>
  <c r="BS1112" i="1"/>
  <c r="BS1030" i="1"/>
  <c r="BS857" i="1"/>
  <c r="AH154" i="6" s="1"/>
  <c r="BR1336" i="1"/>
  <c r="A412" i="1"/>
  <c r="M190" i="1"/>
  <c r="Q124" i="1" l="1"/>
  <c r="AJ557" i="1"/>
  <c r="AJ530" i="1" s="1"/>
  <c r="BR1031" i="1"/>
  <c r="BS1323" i="1"/>
  <c r="BS893" i="1"/>
  <c r="BS1352" i="1"/>
  <c r="BS1381" i="1"/>
  <c r="BS926" i="1"/>
  <c r="BR1171" i="1"/>
  <c r="BR1097" i="1"/>
  <c r="BS1187" i="1"/>
  <c r="BS1348" i="1"/>
  <c r="BR899" i="1"/>
  <c r="BS1371" i="1"/>
  <c r="BS949" i="1"/>
  <c r="BS1227" i="1"/>
  <c r="BS1354" i="1"/>
  <c r="BR1032" i="1"/>
  <c r="BR1146" i="1"/>
  <c r="BS1108" i="1"/>
  <c r="BR1127" i="1"/>
  <c r="BS1257" i="1"/>
  <c r="BR990" i="1"/>
  <c r="BS968" i="1"/>
  <c r="BR1104" i="1"/>
  <c r="BR997" i="1"/>
  <c r="BR1080" i="1"/>
  <c r="BS1012" i="1"/>
  <c r="BS1000" i="1"/>
  <c r="BS1104" i="1"/>
  <c r="BR1312" i="1"/>
  <c r="BS972" i="1"/>
  <c r="BR952" i="1"/>
  <c r="BS944" i="1"/>
  <c r="BR875" i="1"/>
  <c r="BS1262" i="1"/>
  <c r="BR1390" i="1"/>
  <c r="BR1174" i="1"/>
  <c r="BS883" i="1"/>
  <c r="AH169" i="6" s="1"/>
  <c r="BR1254" i="1"/>
  <c r="BR1310" i="1"/>
  <c r="BR1041" i="1"/>
  <c r="BR1099" i="1"/>
  <c r="BR923" i="1"/>
  <c r="BR1279" i="1"/>
  <c r="BS1266" i="1"/>
  <c r="BS1177" i="1"/>
  <c r="BS1396" i="1"/>
  <c r="BS1103" i="1"/>
  <c r="BS1260" i="1"/>
  <c r="BR1017" i="1"/>
  <c r="BR1033" i="1"/>
  <c r="BR1275" i="1"/>
  <c r="BS1182" i="1"/>
  <c r="BS1229" i="1"/>
  <c r="BS1007" i="1"/>
  <c r="BR968" i="1"/>
  <c r="BS1304" i="1"/>
  <c r="BS940" i="1"/>
  <c r="BS1107" i="1"/>
  <c r="BR1327" i="1"/>
  <c r="BR1397" i="1"/>
  <c r="BR1198" i="1"/>
  <c r="BR992" i="1"/>
  <c r="BR1391" i="1"/>
  <c r="BS1021" i="1"/>
  <c r="BR878" i="1"/>
  <c r="BS882" i="1"/>
  <c r="AH168" i="6" s="1"/>
  <c r="BS958" i="1"/>
  <c r="BS981" i="1"/>
  <c r="BR1176" i="1"/>
  <c r="BR1351" i="1"/>
  <c r="BS1335" i="1"/>
  <c r="BS875" i="1"/>
  <c r="AH161" i="6" s="1"/>
  <c r="B161" i="6" s="1"/>
  <c r="BR924" i="1"/>
  <c r="BR862" i="1"/>
  <c r="BR947" i="1"/>
  <c r="BS919" i="1"/>
  <c r="BS1180" i="1"/>
  <c r="BR1168" i="1"/>
  <c r="BR1052" i="1"/>
  <c r="BS1167" i="1"/>
  <c r="BS869" i="1"/>
  <c r="BR859" i="1"/>
  <c r="BR900" i="1"/>
  <c r="BR1084" i="1"/>
  <c r="BS1244" i="1"/>
  <c r="BR1013" i="1"/>
  <c r="BS1080" i="1"/>
  <c r="BR1050" i="1"/>
  <c r="BR889" i="1"/>
  <c r="BR1316" i="1"/>
  <c r="BS1378" i="1"/>
  <c r="BS1223" i="1"/>
  <c r="BS1002" i="1"/>
  <c r="BS1236" i="1"/>
  <c r="BR1375" i="1"/>
  <c r="BS1067" i="1"/>
  <c r="BR943" i="1"/>
  <c r="BS960" i="1"/>
  <c r="BR866" i="1"/>
  <c r="BR903" i="1"/>
  <c r="BR957" i="1"/>
  <c r="BR1366" i="1"/>
  <c r="BR1061" i="1"/>
  <c r="BS1075" i="1"/>
  <c r="BR1266" i="1"/>
  <c r="BR1124" i="1"/>
  <c r="BR1324" i="1"/>
  <c r="BS1186" i="1"/>
  <c r="BR1012" i="1"/>
  <c r="BS1243" i="1"/>
  <c r="BS1300" i="1"/>
  <c r="BR982" i="1"/>
  <c r="BR1249" i="1"/>
  <c r="BS1337" i="1"/>
  <c r="BR913" i="1"/>
  <c r="BS891" i="1"/>
  <c r="BR1179" i="1"/>
  <c r="BR868" i="1"/>
  <c r="BR1270" i="1"/>
  <c r="BR1347" i="1"/>
  <c r="BR1186" i="1"/>
  <c r="BR1068" i="1"/>
  <c r="BR1292" i="1"/>
  <c r="BR1048" i="1"/>
  <c r="BS873" i="1"/>
  <c r="AH159" i="6" s="1"/>
  <c r="BS985" i="1"/>
  <c r="BR1055" i="1"/>
  <c r="BR1199" i="1"/>
  <c r="BS1047" i="1"/>
  <c r="BR1350" i="1"/>
  <c r="BS989" i="1"/>
  <c r="BS921" i="1"/>
  <c r="BS1055" i="1"/>
  <c r="BR1299" i="1"/>
  <c r="BR912" i="1"/>
  <c r="BR1338" i="1"/>
  <c r="BR1016" i="1"/>
  <c r="BR1345" i="1"/>
  <c r="BR1153" i="1"/>
  <c r="BR1025" i="1"/>
  <c r="BS1178" i="1"/>
  <c r="BR1363" i="1"/>
  <c r="BR927" i="1"/>
  <c r="BS1209" i="1"/>
  <c r="BR1096" i="1"/>
  <c r="BR1377" i="1"/>
  <c r="BR1135" i="1"/>
  <c r="BS970" i="1"/>
  <c r="BR922" i="1"/>
  <c r="BR1045" i="1"/>
  <c r="BR949" i="1"/>
  <c r="BR950" i="1"/>
  <c r="BR1085" i="1"/>
  <c r="BS1331" i="1"/>
  <c r="BR1195" i="1"/>
  <c r="BS965" i="1"/>
  <c r="BR1161" i="1"/>
  <c r="BS1255" i="1"/>
  <c r="BS988" i="1"/>
  <c r="BR1026" i="1"/>
  <c r="BS1261" i="1"/>
  <c r="BR1027" i="1"/>
  <c r="BS1179" i="1"/>
  <c r="BS1259" i="1"/>
  <c r="BS1123" i="1"/>
  <c r="BS1355" i="1"/>
  <c r="BR1106" i="1"/>
  <c r="BR934" i="1"/>
  <c r="BS1159" i="1"/>
  <c r="BR942" i="1"/>
  <c r="BR1126" i="1"/>
  <c r="BR1241" i="1"/>
  <c r="BR1162" i="1"/>
  <c r="BS1293" i="1"/>
  <c r="BS860" i="1"/>
  <c r="BR1059" i="1"/>
  <c r="BS903" i="1"/>
  <c r="BR1177" i="1"/>
  <c r="BS1005" i="1"/>
  <c r="BS953" i="1"/>
  <c r="BS928" i="1"/>
  <c r="BS1053" i="1"/>
  <c r="BR1205" i="1"/>
  <c r="BS1280" i="1"/>
  <c r="BS908" i="1"/>
  <c r="BR1114" i="1"/>
  <c r="BS1117" i="1"/>
  <c r="BR935" i="1"/>
  <c r="BS1115" i="1"/>
  <c r="BR894" i="1"/>
  <c r="BS1382" i="1"/>
  <c r="BR1131" i="1"/>
  <c r="BS1269" i="1"/>
  <c r="BR1030" i="1"/>
  <c r="BS920" i="1"/>
  <c r="BR1213" i="1"/>
  <c r="BS979" i="1"/>
  <c r="BR1113" i="1"/>
  <c r="BS1386" i="1"/>
  <c r="BS986" i="1"/>
  <c r="BS1013" i="1"/>
  <c r="BS889" i="1"/>
  <c r="BS1168" i="1"/>
  <c r="BS916" i="1"/>
  <c r="BS1015" i="1"/>
  <c r="BR883" i="1"/>
  <c r="B169" i="6" s="1"/>
  <c r="BR1237" i="1"/>
  <c r="BR1074" i="1"/>
  <c r="BS1272" i="1"/>
  <c r="BR1332" i="1"/>
  <c r="BS1345" i="1"/>
  <c r="BS1173" i="1"/>
  <c r="BS1084" i="1"/>
  <c r="BR963" i="1"/>
  <c r="BR991" i="1"/>
  <c r="BS1011" i="1"/>
  <c r="BS1341" i="1"/>
  <c r="BS995" i="1"/>
  <c r="BS1394" i="1"/>
  <c r="BS905" i="1"/>
  <c r="BR1087" i="1"/>
  <c r="BS874" i="1"/>
  <c r="AH160" i="6" s="1"/>
  <c r="B160" i="6" s="1"/>
  <c r="BR1078" i="1"/>
  <c r="BR936" i="1"/>
  <c r="BS1133" i="1"/>
  <c r="BR1262" i="1"/>
  <c r="BS1185" i="1"/>
  <c r="BR1365" i="1"/>
  <c r="BS1014" i="1"/>
  <c r="BR1170" i="1"/>
  <c r="BR1022" i="1"/>
  <c r="BR1320" i="1"/>
  <c r="BR1389" i="1"/>
  <c r="BR1175" i="1"/>
  <c r="BR1194" i="1"/>
  <c r="BR1398" i="1"/>
  <c r="BS1276" i="1"/>
  <c r="BS1239" i="1"/>
  <c r="BR1250" i="1"/>
  <c r="BS1199" i="1"/>
  <c r="BS1312" i="1"/>
  <c r="BS1317" i="1"/>
  <c r="BS862" i="1"/>
  <c r="BS1392" i="1"/>
  <c r="BS1130" i="1"/>
  <c r="BS1349" i="1"/>
  <c r="BR1281" i="1"/>
  <c r="BR1067" i="1"/>
  <c r="BS997" i="1"/>
  <c r="BS938" i="1"/>
  <c r="BS974" i="1"/>
  <c r="BR1167" i="1"/>
  <c r="BR1036" i="1"/>
  <c r="BR1221" i="1"/>
  <c r="BS912" i="1"/>
  <c r="BR1334" i="1"/>
  <c r="BR1216" i="1"/>
  <c r="BS1078" i="1"/>
  <c r="BS1169" i="1"/>
  <c r="BR974" i="1"/>
  <c r="BS1206" i="1"/>
  <c r="BR1273" i="1"/>
  <c r="BR1149" i="1"/>
  <c r="BR1053" i="1"/>
  <c r="BS866" i="1"/>
  <c r="BS1022" i="1"/>
  <c r="BS1213" i="1"/>
  <c r="BS1028" i="1"/>
  <c r="BS1038" i="1"/>
  <c r="BR898" i="1"/>
  <c r="BS870" i="1"/>
  <c r="BR1081" i="1"/>
  <c r="BR1147" i="1"/>
  <c r="BS925" i="1"/>
  <c r="BR1165" i="1"/>
  <c r="BR892" i="1"/>
  <c r="BR989" i="1"/>
  <c r="BR1043" i="1"/>
  <c r="BR1392" i="1"/>
  <c r="BS1058" i="1"/>
  <c r="BS1140" i="1"/>
  <c r="BS1057" i="1"/>
  <c r="BR1340" i="1"/>
  <c r="BS1087" i="1"/>
  <c r="BS961" i="1"/>
  <c r="BS1176" i="1"/>
  <c r="BS954" i="1"/>
  <c r="BS933" i="1"/>
  <c r="BS1250" i="1"/>
  <c r="BS914" i="1"/>
  <c r="BS1344" i="1"/>
  <c r="BR1360" i="1"/>
  <c r="BS936" i="1"/>
  <c r="BR882" i="1"/>
  <c r="B168" i="6" s="1"/>
  <c r="BR948" i="1"/>
  <c r="BS1037" i="1"/>
  <c r="BR1037" i="1"/>
  <c r="BS1330" i="1"/>
  <c r="BR1109" i="1"/>
  <c r="BS1246" i="1"/>
  <c r="BS951" i="1"/>
  <c r="BR1091" i="1"/>
  <c r="BR1303" i="1"/>
  <c r="BS1086" i="1"/>
  <c r="BS1329" i="1"/>
  <c r="BS1156" i="1"/>
  <c r="BS1100" i="1"/>
  <c r="BS1096" i="1"/>
  <c r="BS1023" i="1"/>
  <c r="BR1075" i="1"/>
  <c r="BR1341" i="1"/>
  <c r="BS1195" i="1"/>
  <c r="BS1137" i="1"/>
  <c r="BR1285" i="1"/>
  <c r="BR1295" i="1"/>
  <c r="BS876" i="1"/>
  <c r="AH162" i="6" s="1"/>
  <c r="B162" i="6" s="1"/>
  <c r="BR1110" i="1"/>
  <c r="BR1157" i="1"/>
  <c r="BR1082" i="1"/>
  <c r="BS1307" i="1"/>
  <c r="BS1221" i="1"/>
  <c r="BS1287" i="1"/>
  <c r="BS1264" i="1"/>
  <c r="BR1380" i="1"/>
  <c r="BR1178" i="1"/>
  <c r="BR1136" i="1"/>
  <c r="BR1040" i="1"/>
  <c r="BR1223" i="1"/>
  <c r="BR895" i="1"/>
  <c r="BS1363" i="1"/>
  <c r="BS1119" i="1"/>
  <c r="BR1180" i="1"/>
  <c r="BS1033" i="1"/>
  <c r="BR897" i="1"/>
  <c r="BS1342" i="1"/>
  <c r="BR1058" i="1"/>
  <c r="BS1343" i="1"/>
  <c r="BS1192" i="1"/>
  <c r="BR1235" i="1"/>
  <c r="BS956" i="1"/>
  <c r="BS966" i="1"/>
  <c r="BR1083" i="1"/>
  <c r="BS1249" i="1"/>
  <c r="BS879" i="1"/>
  <c r="AH165" i="6" s="1"/>
  <c r="BS1113" i="1"/>
  <c r="BS911" i="1"/>
  <c r="BS1129" i="1"/>
  <c r="BS1146" i="1"/>
  <c r="BS871" i="1"/>
  <c r="AH157" i="6" s="1"/>
  <c r="BR1388" i="1"/>
  <c r="BR1007" i="1"/>
  <c r="BR921" i="1"/>
  <c r="BR1090" i="1"/>
  <c r="BR858" i="1"/>
  <c r="BR1297" i="1"/>
  <c r="BR864" i="1"/>
  <c r="BR1333" i="1"/>
  <c r="BR1265" i="1"/>
  <c r="BR1117" i="1"/>
  <c r="BS1157" i="1"/>
  <c r="BR1102" i="1"/>
  <c r="BS1231" i="1"/>
  <c r="BS1369" i="1"/>
  <c r="BR1181" i="1"/>
  <c r="BS1136" i="1"/>
  <c r="BS1225" i="1"/>
  <c r="BS1275" i="1"/>
  <c r="BR1200" i="1"/>
  <c r="BR1137" i="1"/>
  <c r="BS1071" i="1"/>
  <c r="BR1098" i="1"/>
  <c r="BS1128" i="1"/>
  <c r="BR1288" i="1"/>
  <c r="BS1313" i="1"/>
  <c r="BS1020" i="1"/>
  <c r="BS1379" i="1"/>
  <c r="BR1047" i="1"/>
  <c r="BS1174" i="1"/>
  <c r="BS913" i="1"/>
  <c r="BR1063" i="1"/>
  <c r="BS1278" i="1"/>
  <c r="BS1291" i="1"/>
  <c r="BR870" i="1"/>
  <c r="BS1131" i="1"/>
  <c r="BS991" i="1"/>
  <c r="BS1389" i="1"/>
  <c r="BS1292" i="1"/>
  <c r="BS1308" i="1"/>
  <c r="BR1004" i="1"/>
  <c r="BS927" i="1"/>
  <c r="BR1224" i="1"/>
  <c r="BR937" i="1"/>
  <c r="BS1106" i="1"/>
  <c r="BR1385" i="1"/>
  <c r="BR1234" i="1"/>
  <c r="BR1396" i="1"/>
  <c r="BR1339" i="1"/>
  <c r="BS1361" i="1"/>
  <c r="BS1062" i="1"/>
  <c r="BR931" i="1"/>
  <c r="BS973" i="1"/>
  <c r="BS1162" i="1"/>
  <c r="BS1376" i="1"/>
  <c r="BS1253" i="1"/>
  <c r="BR1291" i="1"/>
  <c r="BS1155" i="1"/>
  <c r="BS1044" i="1"/>
  <c r="BR1155" i="1"/>
  <c r="BS1211" i="1"/>
  <c r="BS1242" i="1"/>
  <c r="BR1208" i="1"/>
  <c r="BS1391" i="1"/>
  <c r="BR1112" i="1"/>
  <c r="BS868" i="1"/>
  <c r="AH156" i="6" s="1"/>
  <c r="B156" i="6" s="1"/>
  <c r="BS1340" i="1"/>
  <c r="BR966" i="1"/>
  <c r="BR857" i="1"/>
  <c r="BR1077" i="1"/>
  <c r="BR1035" i="1"/>
  <c r="BS881" i="1"/>
  <c r="AH167" i="6" s="1"/>
  <c r="B167" i="6" s="1"/>
  <c r="BR1196" i="1"/>
  <c r="BR1120" i="1"/>
  <c r="BS1222" i="1"/>
  <c r="BS1048" i="1"/>
  <c r="BS1068" i="1"/>
  <c r="BR1258" i="1"/>
  <c r="BR1065" i="1"/>
  <c r="BS1153" i="1"/>
  <c r="BS1083" i="1"/>
  <c r="BS1069" i="1"/>
  <c r="BR1306" i="1"/>
  <c r="BR1138" i="1"/>
  <c r="BS1042" i="1"/>
  <c r="BR1207" i="1"/>
  <c r="BR1259" i="1"/>
  <c r="BR1294" i="1"/>
  <c r="BS1251" i="1"/>
  <c r="BS1150" i="1"/>
  <c r="BS1197" i="1"/>
  <c r="BR1107" i="1"/>
  <c r="BR1246" i="1"/>
  <c r="BR1002" i="1"/>
  <c r="BR1072" i="1"/>
  <c r="BS900" i="1"/>
  <c r="BR929" i="1"/>
  <c r="BS942" i="1"/>
  <c r="BR1232" i="1"/>
  <c r="BR1331" i="1"/>
  <c r="BR1066" i="1"/>
  <c r="BS1383" i="1"/>
  <c r="BR945" i="1"/>
  <c r="BR1212" i="1"/>
  <c r="BS1375" i="1"/>
  <c r="BS1001" i="1"/>
  <c r="BS1247" i="1"/>
  <c r="BR1121" i="1"/>
  <c r="BS1099" i="1"/>
  <c r="BR918" i="1"/>
  <c r="BS1303" i="1"/>
  <c r="BS863" i="1"/>
  <c r="BR1244" i="1"/>
  <c r="BR964" i="1"/>
  <c r="BR1368" i="1"/>
  <c r="BR904" i="1"/>
  <c r="BR998" i="1"/>
  <c r="BR1003" i="1"/>
  <c r="BS1367" i="1"/>
  <c r="BR960" i="1"/>
  <c r="BS1201" i="1"/>
  <c r="BS1090" i="1"/>
  <c r="BS1064" i="1"/>
  <c r="BS1066" i="1"/>
  <c r="BR1298" i="1"/>
  <c r="BS1210" i="1"/>
  <c r="BS1353" i="1"/>
  <c r="BS1240" i="1"/>
  <c r="BS1274" i="1"/>
  <c r="BS952" i="1"/>
  <c r="BR1372" i="1"/>
  <c r="BS1040" i="1"/>
  <c r="BS935" i="1"/>
  <c r="BR1386" i="1"/>
  <c r="BR1369" i="1"/>
  <c r="BR987" i="1"/>
  <c r="BR1225" i="1"/>
  <c r="BS885" i="1"/>
  <c r="AH171" i="6" s="1"/>
  <c r="BR1318" i="1"/>
  <c r="BS1377" i="1"/>
  <c r="BS1043" i="1"/>
  <c r="BS1252" i="1"/>
  <c r="BR1129" i="1"/>
  <c r="BR1352" i="1"/>
  <c r="BR1182" i="1"/>
  <c r="BS1346" i="1"/>
  <c r="BS1116" i="1"/>
  <c r="BS1268" i="1"/>
  <c r="BS1149" i="1"/>
  <c r="BS971" i="1"/>
  <c r="BS943" i="1"/>
  <c r="BR967" i="1"/>
  <c r="BS946" i="1"/>
  <c r="BR867" i="1"/>
  <c r="BS1254" i="1"/>
  <c r="BS923" i="1"/>
  <c r="BS1094" i="1"/>
  <c r="BR1132" i="1"/>
  <c r="BR969" i="1"/>
  <c r="BR1296" i="1"/>
  <c r="BR1364" i="1"/>
  <c r="BR1144" i="1"/>
  <c r="BS1387" i="1"/>
  <c r="BR1214" i="1"/>
  <c r="BS1120" i="1"/>
  <c r="BR1323" i="1"/>
  <c r="BS1397" i="1"/>
  <c r="BR1220" i="1"/>
  <c r="BR975" i="1"/>
  <c r="BR1018" i="1"/>
  <c r="BS895" i="1"/>
  <c r="BR1321" i="1"/>
  <c r="BS1170" i="1"/>
  <c r="BR1000" i="1"/>
  <c r="BR973" i="1"/>
  <c r="BR865" i="1"/>
  <c r="BR1092" i="1"/>
  <c r="BR1094" i="1"/>
  <c r="BR1119" i="1"/>
  <c r="BR959" i="1"/>
  <c r="BR1158" i="1"/>
  <c r="BS1061" i="1"/>
  <c r="BS969" i="1"/>
  <c r="BS904" i="1"/>
  <c r="BR1206" i="1"/>
  <c r="BR1231" i="1"/>
  <c r="BS1045" i="1"/>
  <c r="BS1198" i="1"/>
  <c r="BR1395" i="1"/>
  <c r="BR869" i="1"/>
  <c r="BR1325" i="1"/>
  <c r="BS1029" i="1"/>
  <c r="BR1233" i="1"/>
  <c r="BS1194" i="1"/>
  <c r="BS1393" i="1"/>
  <c r="BS1175" i="1"/>
  <c r="BR1322" i="1"/>
  <c r="BR1304" i="1"/>
  <c r="BR905" i="1"/>
  <c r="BR1344" i="1"/>
  <c r="BR1370" i="1"/>
  <c r="BS1093" i="1"/>
  <c r="BS1138" i="1"/>
  <c r="BS1370" i="1"/>
  <c r="BR1143" i="1"/>
  <c r="BS932" i="1"/>
  <c r="BR1011" i="1"/>
  <c r="BS1248" i="1"/>
  <c r="BR1046" i="1"/>
  <c r="BR1394" i="1"/>
  <c r="BS1368" i="1"/>
  <c r="BS1166" i="1"/>
  <c r="BR1105" i="1"/>
  <c r="BR1387" i="1"/>
  <c r="BS987" i="1"/>
  <c r="BR1308" i="1"/>
  <c r="BR1230" i="1"/>
  <c r="BS1202" i="1"/>
  <c r="BS977" i="1"/>
  <c r="BR1134" i="1"/>
  <c r="BR1247" i="1"/>
  <c r="BS1358" i="1"/>
  <c r="BS978" i="1"/>
  <c r="BR1373" i="1"/>
  <c r="T77" i="5" a="1"/>
  <c r="T77" i="5" s="1"/>
  <c r="AK77" i="5" s="1"/>
  <c r="AR1300" i="1"/>
  <c r="AR1310" i="1" s="1"/>
  <c r="AR415" i="1"/>
  <c r="AU557" i="1"/>
  <c r="BS1081" i="1"/>
  <c r="BR1089" i="1"/>
  <c r="BR1343" i="1"/>
  <c r="BR902" i="1"/>
  <c r="BR1076" i="1"/>
  <c r="BS1232" i="1"/>
  <c r="BS915" i="1"/>
  <c r="BS1319" i="1"/>
  <c r="BS1314" i="1"/>
  <c r="BR983" i="1"/>
  <c r="BR1056" i="1"/>
  <c r="BR1054" i="1"/>
  <c r="BS937" i="1"/>
  <c r="BS1105" i="1"/>
  <c r="BS1124" i="1"/>
  <c r="BS898" i="1"/>
  <c r="BS1294" i="1"/>
  <c r="BS890" i="1"/>
  <c r="BR1337" i="1"/>
  <c r="BS896" i="1"/>
  <c r="BR1023" i="1"/>
  <c r="BR954" i="1"/>
  <c r="BR1211" i="1"/>
  <c r="BR1103" i="1"/>
  <c r="BR1239" i="1"/>
  <c r="BS1285" i="1"/>
  <c r="BS992" i="1"/>
  <c r="BS1324" i="1"/>
  <c r="BS1318" i="1"/>
  <c r="BR885" i="1"/>
  <c r="B171" i="6" s="1"/>
  <c r="BS1074" i="1"/>
  <c r="BS1065" i="1"/>
  <c r="BR1116" i="1"/>
  <c r="BS1288" i="1"/>
  <c r="BR1210" i="1"/>
  <c r="BS877" i="1"/>
  <c r="AH163" i="6" s="1"/>
  <c r="B163" i="6" s="1"/>
  <c r="BS1143" i="1"/>
  <c r="BS1125" i="1"/>
  <c r="BR1038" i="1"/>
  <c r="BS1306" i="1"/>
  <c r="BR981" i="1"/>
  <c r="BS1362" i="1"/>
  <c r="BR1256" i="1"/>
  <c r="BS1191" i="1"/>
  <c r="BR979" i="1"/>
  <c r="BS1161" i="1"/>
  <c r="BR1236" i="1"/>
  <c r="BS1271" i="1"/>
  <c r="BS1208" i="1"/>
  <c r="BR962" i="1"/>
  <c r="BR1193" i="1"/>
  <c r="BR920" i="1"/>
  <c r="BR1335" i="1"/>
  <c r="BS1265" i="1"/>
  <c r="BS1025" i="1"/>
  <c r="BR1021" i="1"/>
  <c r="BR1019" i="1"/>
  <c r="BR1163" i="1"/>
  <c r="BS1008" i="1"/>
  <c r="BS1102" i="1"/>
  <c r="BS1297" i="1"/>
  <c r="BR1151" i="1"/>
  <c r="BS1063" i="1"/>
  <c r="BR1028" i="1"/>
  <c r="BR1122" i="1"/>
  <c r="BS892" i="1"/>
  <c r="BS1172" i="1"/>
  <c r="BR1383" i="1"/>
  <c r="BR1219" i="1"/>
  <c r="BR880" i="1"/>
  <c r="B166" i="6" s="1"/>
  <c r="BS1060" i="1"/>
  <c r="BS899" i="1"/>
  <c r="BR971" i="1"/>
  <c r="BR1145" i="1"/>
  <c r="BR958" i="1"/>
  <c r="BS1230" i="1"/>
  <c r="BR1330" i="1"/>
  <c r="BS1215" i="1"/>
  <c r="BR1358" i="1"/>
  <c r="BS1296" i="1"/>
  <c r="BS1181" i="1"/>
  <c r="BS982" i="1"/>
  <c r="BR1361" i="1"/>
  <c r="BS1336" i="1"/>
  <c r="BS1019" i="1"/>
  <c r="BS1118" i="1"/>
  <c r="BS1218" i="1"/>
  <c r="BR1008" i="1"/>
  <c r="BR988" i="1"/>
  <c r="BR911" i="1"/>
  <c r="BS1122" i="1"/>
  <c r="BR1260" i="1"/>
  <c r="BR1378" i="1"/>
  <c r="BS856" i="1"/>
  <c r="AH153" i="6" s="1"/>
  <c r="B153" i="6" s="1"/>
  <c r="BS1095" i="1"/>
  <c r="BS930" i="1"/>
  <c r="BR1044" i="1"/>
  <c r="BS1380" i="1"/>
  <c r="BS859" i="1"/>
  <c r="BR1379" i="1"/>
  <c r="BR939" i="1"/>
  <c r="BS1054" i="1"/>
  <c r="BS980" i="1"/>
  <c r="BS984" i="1"/>
  <c r="BR1381" i="1"/>
  <c r="BS1070" i="1"/>
  <c r="BR1009" i="1"/>
  <c r="BR1001" i="1"/>
  <c r="BR1245" i="1"/>
  <c r="BR1188" i="1"/>
  <c r="Z218" i="5"/>
  <c r="AH216" i="5" s="1"/>
  <c r="AJ690" i="1"/>
  <c r="B158" i="6"/>
  <c r="B170" i="6"/>
  <c r="B155" i="6"/>
  <c r="B154" i="6"/>
  <c r="AB191" i="1"/>
  <c r="M192" i="1"/>
  <c r="A468" i="1"/>
  <c r="E62" i="5"/>
  <c r="E62" i="6"/>
  <c r="E109" i="1"/>
  <c r="B172" i="6"/>
  <c r="B164" i="6"/>
  <c r="Z77" i="5" a="1"/>
  <c r="Z77" i="5" s="1"/>
  <c r="AL77" i="5" s="1"/>
  <c r="B159" i="6"/>
  <c r="E59" i="5"/>
  <c r="E106" i="1"/>
  <c r="E59" i="6"/>
  <c r="B165" i="6"/>
  <c r="N127" i="1"/>
  <c r="AC144" i="5"/>
  <c r="B157" i="6"/>
  <c r="Z144" i="5"/>
  <c r="K127" i="1"/>
  <c r="T71" i="5" s="1"/>
  <c r="AJ686" i="1"/>
  <c r="Z71" i="5" l="1"/>
  <c r="AR1327" i="1"/>
  <c r="BI953" i="1" s="1"/>
  <c r="BK1366" i="1"/>
  <c r="BN901" i="1"/>
  <c r="BK1087" i="1"/>
  <c r="BK1072" i="1"/>
  <c r="BK1142" i="1"/>
  <c r="BK920" i="1"/>
  <c r="BG1271" i="1"/>
  <c r="BM1171" i="1"/>
  <c r="BG1018" i="1"/>
  <c r="BN907" i="1"/>
  <c r="BO1172" i="1"/>
  <c r="BK1110" i="1"/>
  <c r="BM985" i="1"/>
  <c r="BO1316" i="1"/>
  <c r="BN948" i="1"/>
  <c r="BH949" i="1"/>
  <c r="BL1329" i="1"/>
  <c r="BQ1272" i="1"/>
  <c r="BQ1377" i="1"/>
  <c r="BM1105" i="1"/>
  <c r="BJ1240" i="1"/>
  <c r="BK1067" i="1"/>
  <c r="BJ1362" i="1"/>
  <c r="BM918" i="1"/>
  <c r="BN1386" i="1"/>
  <c r="BK1005" i="1"/>
  <c r="BO1137" i="1"/>
  <c r="BN930" i="1"/>
  <c r="BH1344" i="1"/>
  <c r="BM1104" i="1"/>
  <c r="BH873" i="1"/>
  <c r="BI1262" i="1"/>
  <c r="BM1184" i="1"/>
  <c r="BH1085" i="1"/>
  <c r="BL1080" i="1"/>
  <c r="BG1260" i="1"/>
  <c r="BL974" i="1"/>
  <c r="BK1206" i="1"/>
  <c r="BH962" i="1"/>
  <c r="BM1117" i="1"/>
  <c r="BI990" i="1"/>
  <c r="BQ1261" i="1"/>
  <c r="BH985" i="1"/>
  <c r="BK882" i="1"/>
  <c r="BM903" i="1"/>
  <c r="BN1138" i="1"/>
  <c r="BJ877" i="1"/>
  <c r="BH1378" i="1"/>
  <c r="BH1196" i="1"/>
  <c r="BI1299" i="1"/>
  <c r="BL990" i="1"/>
  <c r="BJ1213" i="1"/>
  <c r="BL1313" i="1"/>
  <c r="BL1359" i="1"/>
  <c r="BG1024" i="1"/>
  <c r="BK987" i="1"/>
  <c r="BK1103" i="1"/>
  <c r="BK1094" i="1"/>
  <c r="BG958" i="1"/>
  <c r="BI879" i="1"/>
  <c r="BM910" i="1"/>
  <c r="BQ1280" i="1"/>
  <c r="BM1174" i="1"/>
  <c r="BL1202" i="1"/>
  <c r="BG1052" i="1"/>
  <c r="BL1217" i="1"/>
  <c r="BL884" i="1"/>
  <c r="BN1305" i="1"/>
  <c r="BL1132" i="1"/>
  <c r="BH870" i="1"/>
  <c r="BI1277" i="1"/>
  <c r="BL951" i="1"/>
  <c r="BG899" i="1"/>
  <c r="AI117" i="6" s="1"/>
  <c r="BN1010" i="1"/>
  <c r="BG1196" i="1"/>
  <c r="BI1337" i="1"/>
  <c r="BL1114" i="1"/>
  <c r="BG872" i="1"/>
  <c r="AI93" i="6" s="1"/>
  <c r="BQ1270" i="1"/>
  <c r="BO1353" i="1"/>
  <c r="BL961" i="1"/>
  <c r="BG997" i="1"/>
  <c r="BM896" i="1"/>
  <c r="BH904" i="1"/>
  <c r="BQ1340" i="1"/>
  <c r="BH1199" i="1"/>
  <c r="BL1341" i="1"/>
  <c r="BH1268" i="1"/>
  <c r="BN1016" i="1"/>
  <c r="BJ1313" i="1"/>
  <c r="BH1066" i="1"/>
  <c r="BL979" i="1"/>
  <c r="BM996" i="1"/>
  <c r="BG1211" i="1"/>
  <c r="BO894" i="1"/>
  <c r="BN1279" i="1"/>
  <c r="BO981" i="1"/>
  <c r="BI1170" i="1"/>
  <c r="BI1007" i="1"/>
  <c r="BL1025" i="1"/>
  <c r="BQ1024" i="1"/>
  <c r="BI966" i="1"/>
  <c r="BJ1161" i="1"/>
  <c r="BH1192" i="1"/>
  <c r="BO1258" i="1"/>
  <c r="BQ1293" i="1"/>
  <c r="BL1365" i="1"/>
  <c r="BK1082" i="1"/>
  <c r="BN1293" i="1"/>
  <c r="BL1085" i="1"/>
  <c r="BG1306" i="1"/>
  <c r="BI907" i="1"/>
  <c r="BH1127" i="1"/>
  <c r="BN1092" i="1"/>
  <c r="BQ1114" i="1"/>
  <c r="BK930" i="1"/>
  <c r="BQ893" i="1"/>
  <c r="AH111" i="6" s="1"/>
  <c r="BQ1212" i="1"/>
  <c r="BJ1109" i="1"/>
  <c r="BM1354" i="1"/>
  <c r="BN1194" i="1"/>
  <c r="BL1287" i="1"/>
  <c r="BN1213" i="1"/>
  <c r="BO887" i="1"/>
  <c r="BI1273" i="1"/>
  <c r="BQ936" i="1"/>
  <c r="BO1132" i="1"/>
  <c r="BM1232" i="1"/>
  <c r="BG1218" i="1"/>
  <c r="BM1287" i="1"/>
  <c r="BK1346" i="1"/>
  <c r="BM1146" i="1"/>
  <c r="BJ1173" i="1"/>
  <c r="BG912" i="1"/>
  <c r="AI130" i="6" s="1"/>
  <c r="BM1255" i="1"/>
  <c r="BN1083" i="1"/>
  <c r="BG970" i="1"/>
  <c r="BN1310" i="1"/>
  <c r="BL1117" i="1"/>
  <c r="BQ1204" i="1"/>
  <c r="BQ1166" i="1"/>
  <c r="BQ1014" i="1"/>
  <c r="BK982" i="1"/>
  <c r="BL1189" i="1"/>
  <c r="BI963" i="1"/>
  <c r="BJ1223" i="1"/>
  <c r="BK1218" i="1"/>
  <c r="BO996" i="1"/>
  <c r="BO1380" i="1"/>
  <c r="BL1277" i="1"/>
  <c r="BL1013" i="1"/>
  <c r="BM920" i="1"/>
  <c r="BN1179" i="1"/>
  <c r="BJ1290" i="1"/>
  <c r="BJ1353" i="1"/>
  <c r="BH1272" i="1"/>
  <c r="BK1006" i="1"/>
  <c r="BL1124" i="1"/>
  <c r="BJ1220" i="1"/>
  <c r="BO1091" i="1"/>
  <c r="BM874" i="1"/>
  <c r="BL1170" i="1"/>
  <c r="BQ1171" i="1"/>
  <c r="BL1303" i="1"/>
  <c r="BL1321" i="1"/>
  <c r="BM1298" i="1"/>
  <c r="BL897" i="1"/>
  <c r="BJ1227" i="1"/>
  <c r="BH938" i="1"/>
  <c r="BO1117" i="1"/>
  <c r="BO1149" i="1"/>
  <c r="BQ1229" i="1"/>
  <c r="BG1189" i="1"/>
  <c r="BI1046" i="1"/>
  <c r="BL1385" i="1"/>
  <c r="BI928" i="1"/>
  <c r="BJ1233" i="1"/>
  <c r="BJ1169" i="1"/>
  <c r="BJ1339" i="1"/>
  <c r="BQ969" i="1"/>
  <c r="BI900" i="1"/>
  <c r="BN1380" i="1"/>
  <c r="BO1143" i="1"/>
  <c r="BG1230" i="1"/>
  <c r="BM1020" i="1"/>
  <c r="BH883" i="1"/>
  <c r="BG959" i="1"/>
  <c r="BI1317" i="1"/>
  <c r="BG1085" i="1"/>
  <c r="BK900" i="1"/>
  <c r="BG1141" i="1"/>
  <c r="BK1398" i="1"/>
  <c r="BN1015" i="1"/>
  <c r="BM1012" i="1"/>
  <c r="BH1396" i="1"/>
  <c r="BO1177" i="1"/>
  <c r="BG1399" i="1"/>
  <c r="BQ1248" i="1"/>
  <c r="BK1065" i="1"/>
  <c r="BQ1196" i="1"/>
  <c r="BI983" i="1"/>
  <c r="BH995" i="1"/>
  <c r="BK1079" i="1"/>
  <c r="BH1139" i="1"/>
  <c r="BN1315" i="1"/>
  <c r="BO1068" i="1"/>
  <c r="BJ1356" i="1"/>
  <c r="BL1106" i="1"/>
  <c r="BK1074" i="1"/>
  <c r="BL1061" i="1"/>
  <c r="BQ1342" i="1"/>
  <c r="BM1140" i="1"/>
  <c r="BN1298" i="1"/>
  <c r="BM1137" i="1"/>
  <c r="BQ1231" i="1"/>
  <c r="BO1391" i="1"/>
  <c r="BH1225" i="1"/>
  <c r="BI938" i="1"/>
  <c r="BJ960" i="1"/>
  <c r="BJ986" i="1"/>
  <c r="BH1284" i="1"/>
  <c r="BN1254" i="1"/>
  <c r="BL1008" i="1"/>
  <c r="BO989" i="1"/>
  <c r="BQ1123" i="1"/>
  <c r="BQ1016" i="1"/>
  <c r="BH978" i="1"/>
  <c r="BH1235" i="1"/>
  <c r="BK902" i="1"/>
  <c r="BQ978" i="1"/>
  <c r="BJ1181" i="1"/>
  <c r="BQ875" i="1"/>
  <c r="AH96" i="6" s="1"/>
  <c r="BO909" i="1"/>
  <c r="BJ938" i="1"/>
  <c r="BL1220" i="1"/>
  <c r="BI1375" i="1"/>
  <c r="BH1370" i="1"/>
  <c r="BK1263" i="1"/>
  <c r="BN1141" i="1"/>
  <c r="BG1226" i="1"/>
  <c r="BM1135" i="1"/>
  <c r="BQ1046" i="1"/>
  <c r="BL1130" i="1"/>
  <c r="BK1311" i="1"/>
  <c r="BG1150" i="1"/>
  <c r="BL1227" i="1"/>
  <c r="BM1338" i="1"/>
  <c r="BL936" i="1"/>
  <c r="BO932" i="1"/>
  <c r="BG1006" i="1"/>
  <c r="BJ1226" i="1"/>
  <c r="BL1009" i="1"/>
  <c r="BO1133" i="1"/>
  <c r="BH955" i="1"/>
  <c r="BG1113" i="1"/>
  <c r="BM1342" i="1"/>
  <c r="BI1148" i="1"/>
  <c r="BJ1332" i="1"/>
  <c r="BQ1390" i="1"/>
  <c r="BM905" i="1"/>
  <c r="BL1018" i="1"/>
  <c r="BK1179" i="1"/>
  <c r="BK873" i="1"/>
  <c r="BL924" i="1"/>
  <c r="BQ1286" i="1"/>
  <c r="BK1002" i="1"/>
  <c r="BJ1105" i="1"/>
  <c r="BM1081" i="1"/>
  <c r="BI962" i="1"/>
  <c r="BK1177" i="1"/>
  <c r="BQ1174" i="1"/>
  <c r="BJ1202" i="1"/>
  <c r="BM897" i="1"/>
  <c r="BK910" i="1"/>
  <c r="BL971" i="1"/>
  <c r="BJ1111" i="1"/>
  <c r="BN908" i="1"/>
  <c r="BN879" i="1"/>
  <c r="BO970" i="1"/>
  <c r="BH1023" i="1"/>
  <c r="BL1296" i="1"/>
  <c r="BK1185" i="1"/>
  <c r="BL1235" i="1"/>
  <c r="BG1119" i="1"/>
  <c r="BG933" i="1"/>
  <c r="BH1230" i="1"/>
  <c r="BI920" i="1"/>
  <c r="BJ1322" i="1"/>
  <c r="BN1168" i="1"/>
  <c r="BQ1239" i="1"/>
  <c r="BL1102" i="1"/>
  <c r="BL1071" i="1"/>
  <c r="BM1025" i="1"/>
  <c r="BQ944" i="1"/>
  <c r="BL934" i="1"/>
  <c r="BG928" i="1"/>
  <c r="AI146" i="6" s="1"/>
  <c r="BK944" i="1"/>
  <c r="BH932" i="1"/>
  <c r="BN963" i="1"/>
  <c r="BG1192" i="1"/>
  <c r="BG1354" i="1"/>
  <c r="BM881" i="1"/>
  <c r="BL1291" i="1"/>
  <c r="BL994" i="1"/>
  <c r="BI1174" i="1"/>
  <c r="BH969" i="1"/>
  <c r="BJ1138" i="1"/>
  <c r="BL1149" i="1"/>
  <c r="BM1060" i="1"/>
  <c r="BO1088" i="1"/>
  <c r="BN1311" i="1"/>
  <c r="BK983" i="1"/>
  <c r="BG1295" i="1"/>
  <c r="BI1011" i="1"/>
  <c r="BL1288" i="1"/>
  <c r="BP934" i="1"/>
  <c r="BL991" i="1"/>
  <c r="BI1041" i="1"/>
  <c r="BQ1360" i="1"/>
  <c r="BQ1275" i="1"/>
  <c r="BQ1161" i="1"/>
  <c r="BN880" i="1"/>
  <c r="BH1239" i="1"/>
  <c r="BK1394" i="1"/>
  <c r="BM932" i="1"/>
  <c r="BL1252" i="1"/>
  <c r="BI1261" i="1"/>
  <c r="BO1099" i="1"/>
  <c r="BL1232" i="1"/>
  <c r="BN979" i="1"/>
  <c r="BK1042" i="1"/>
  <c r="BN906" i="1"/>
  <c r="BQ1105" i="1"/>
  <c r="BO1367" i="1"/>
  <c r="BK1373" i="1"/>
  <c r="BN956" i="1"/>
  <c r="BG1246" i="1"/>
  <c r="BM1168" i="1"/>
  <c r="BG1182" i="1"/>
  <c r="BL1105" i="1"/>
  <c r="BL1079" i="1"/>
  <c r="BG1296" i="1"/>
  <c r="BO1066" i="1"/>
  <c r="BK1111" i="1"/>
  <c r="BJ908" i="1"/>
  <c r="BJ1246" i="1"/>
  <c r="BL916" i="1"/>
  <c r="BG961" i="1"/>
  <c r="BK1007" i="1"/>
  <c r="BJ1159" i="1"/>
  <c r="BL1200" i="1"/>
  <c r="BH1227" i="1"/>
  <c r="BO1211" i="1"/>
  <c r="BL1115" i="1"/>
  <c r="BH988" i="1"/>
  <c r="BO1267" i="1"/>
  <c r="BN1106" i="1"/>
  <c r="BO1168" i="1"/>
  <c r="BQ1316" i="1"/>
  <c r="BJ1117" i="1"/>
  <c r="BI1162" i="1"/>
  <c r="BM1085" i="1"/>
  <c r="BI919" i="1"/>
  <c r="BO1129" i="1"/>
  <c r="BJ1347" i="1"/>
  <c r="BM1333" i="1"/>
  <c r="BG869" i="1"/>
  <c r="AI90" i="6" s="1"/>
  <c r="BI935" i="1"/>
  <c r="BH1145" i="1"/>
  <c r="BM1143" i="1"/>
  <c r="BL1180" i="1"/>
  <c r="BM1305" i="1"/>
  <c r="BM1041" i="1"/>
  <c r="BG1156" i="1"/>
  <c r="BL1290" i="1"/>
  <c r="BJ1046" i="1"/>
  <c r="BG1365" i="1"/>
  <c r="BP933" i="1"/>
  <c r="BK1226" i="1"/>
  <c r="BQ1369" i="1"/>
  <c r="BN1318" i="1"/>
  <c r="BM1176" i="1"/>
  <c r="BO1005" i="1"/>
  <c r="BK919" i="1"/>
  <c r="BQ1004" i="1"/>
  <c r="BJ1112" i="1"/>
  <c r="BM877" i="1"/>
  <c r="BH1039" i="1"/>
  <c r="BH1269" i="1"/>
  <c r="BO1335" i="1"/>
  <c r="BL1169" i="1"/>
  <c r="BO1251" i="1"/>
  <c r="BK1173" i="1"/>
  <c r="BI1015" i="1"/>
  <c r="BN1335" i="1"/>
  <c r="BI1236" i="1"/>
  <c r="BN990" i="1"/>
  <c r="BJ1087" i="1"/>
  <c r="BM1345" i="1"/>
  <c r="BK1351" i="1"/>
  <c r="BH961" i="1"/>
  <c r="BI1331" i="1"/>
  <c r="BI1387" i="1"/>
  <c r="BL1356" i="1"/>
  <c r="BN1151" i="1"/>
  <c r="BM1106" i="1"/>
  <c r="BQ1095" i="1"/>
  <c r="BK1021" i="1"/>
  <c r="BL1334" i="1"/>
  <c r="BI1230" i="1"/>
  <c r="BO967" i="1"/>
  <c r="BL1044" i="1"/>
  <c r="BM1127" i="1"/>
  <c r="BH956" i="1"/>
  <c r="BJ1286" i="1"/>
  <c r="BK1060" i="1"/>
  <c r="BG1240" i="1"/>
  <c r="BQ908" i="1"/>
  <c r="AH126" i="6" s="1"/>
  <c r="BK1100" i="1"/>
  <c r="BQ1357" i="1"/>
  <c r="BH976" i="1"/>
  <c r="BK1084" i="1"/>
  <c r="BN1041" i="1"/>
  <c r="BN1289" i="1"/>
  <c r="BK937" i="1"/>
  <c r="BI893" i="1"/>
  <c r="BH937" i="1"/>
  <c r="BL1113" i="1"/>
  <c r="BI1000" i="1"/>
  <c r="BN1173" i="1"/>
  <c r="BG1397" i="1"/>
  <c r="BG1234" i="1"/>
  <c r="BH907" i="1"/>
  <c r="BQ1388" i="1"/>
  <c r="BN1125" i="1"/>
  <c r="BI1264" i="1"/>
  <c r="BM954" i="1"/>
  <c r="BH953" i="1"/>
  <c r="BN1116" i="1"/>
  <c r="BK1369" i="1"/>
  <c r="BO1011" i="1"/>
  <c r="BQ934" i="1"/>
  <c r="BM1023" i="1"/>
  <c r="BH1082" i="1"/>
  <c r="BN1047" i="1"/>
  <c r="BN1011" i="1"/>
  <c r="BQ921" i="1"/>
  <c r="AH139" i="6" s="1"/>
  <c r="BQ992" i="1"/>
  <c r="BI1191" i="1"/>
  <c r="BJ936" i="1"/>
  <c r="BL1238" i="1"/>
  <c r="BL915" i="1"/>
  <c r="BJ1149" i="1"/>
  <c r="BM994" i="1"/>
  <c r="BJ1124" i="1"/>
  <c r="BN1150" i="1"/>
  <c r="BO927" i="1"/>
  <c r="BK1134" i="1"/>
  <c r="BL892" i="1"/>
  <c r="BQ991" i="1"/>
  <c r="BJ1083" i="1"/>
  <c r="BJ957" i="1"/>
  <c r="BL935" i="1"/>
  <c r="BO1100" i="1"/>
  <c r="BO1308" i="1"/>
  <c r="BL878" i="1"/>
  <c r="BN936" i="1"/>
  <c r="BL1398" i="1"/>
  <c r="BO1001" i="1"/>
  <c r="BN1040" i="1"/>
  <c r="BG1142" i="1"/>
  <c r="BH980" i="1"/>
  <c r="BJ1011" i="1"/>
  <c r="BL1187" i="1"/>
  <c r="BH1299" i="1"/>
  <c r="BK985" i="1"/>
  <c r="BG1329" i="1"/>
  <c r="BG962" i="1"/>
  <c r="BH1303" i="1"/>
  <c r="BG1382" i="1"/>
  <c r="BJ1255" i="1"/>
  <c r="BP1063" i="1"/>
  <c r="BH1206" i="1"/>
  <c r="BH1067" i="1"/>
  <c r="BM919" i="1"/>
  <c r="BO1366" i="1"/>
  <c r="BK1348" i="1"/>
  <c r="BM879" i="1"/>
  <c r="BL1258" i="1"/>
  <c r="BN1216" i="1"/>
  <c r="BK1097" i="1"/>
  <c r="BO933" i="1"/>
  <c r="BO1161" i="1"/>
  <c r="BJ1389" i="1"/>
  <c r="BL1063" i="1"/>
  <c r="BO1029" i="1"/>
  <c r="BM889" i="1"/>
  <c r="BL940" i="1"/>
  <c r="BG1372" i="1"/>
  <c r="BM907" i="1"/>
  <c r="BH1317" i="1"/>
  <c r="BL1325" i="1"/>
  <c r="BJ1388" i="1"/>
  <c r="BN1396" i="1"/>
  <c r="BN1332" i="1"/>
  <c r="BI1138" i="1"/>
  <c r="BN1048" i="1"/>
  <c r="BG1002" i="1"/>
  <c r="BK1176" i="1"/>
  <c r="BN1067" i="1"/>
  <c r="BN932" i="1"/>
  <c r="BQ1172" i="1"/>
  <c r="BM1384" i="1"/>
  <c r="BQ1265" i="1"/>
  <c r="BL1017" i="1"/>
  <c r="BI1065" i="1"/>
  <c r="BO903" i="1"/>
  <c r="BG1047" i="1"/>
  <c r="BK1092" i="1"/>
  <c r="BJ980" i="1"/>
  <c r="BM917" i="1"/>
  <c r="BO1094" i="1"/>
  <c r="BM1181" i="1"/>
  <c r="BH1345" i="1"/>
  <c r="BJ1061" i="1"/>
  <c r="BK1035" i="1"/>
  <c r="BL1360" i="1"/>
  <c r="BJ1393" i="1"/>
  <c r="BI1183" i="1"/>
  <c r="BK885" i="1"/>
  <c r="BM1295" i="1"/>
  <c r="BQ1074" i="1"/>
  <c r="BN1089" i="1"/>
  <c r="BO1159" i="1"/>
  <c r="BQ938" i="1"/>
  <c r="BI1342" i="1"/>
  <c r="BP1011" i="1"/>
  <c r="BQ1307" i="1"/>
  <c r="BI1088" i="1"/>
  <c r="BI1252" i="1"/>
  <c r="BQ1178" i="1"/>
  <c r="BL1159" i="1"/>
  <c r="BQ1025" i="1"/>
  <c r="BG1074" i="1"/>
  <c r="BL1174" i="1"/>
  <c r="BO1270" i="1"/>
  <c r="BK1216" i="1"/>
  <c r="BN1264" i="1"/>
  <c r="BK960" i="1"/>
  <c r="BQ1344" i="1"/>
  <c r="BM1385" i="1"/>
  <c r="BM1240" i="1"/>
  <c r="BN1072" i="1"/>
  <c r="BN1258" i="1"/>
  <c r="BJ1175" i="1"/>
  <c r="BG932" i="1"/>
  <c r="BO987" i="1"/>
  <c r="BJ935" i="1"/>
  <c r="BH1080" i="1"/>
  <c r="BN1103" i="1"/>
  <c r="BN1101" i="1"/>
  <c r="BK1023" i="1"/>
  <c r="BJ1091" i="1"/>
  <c r="BH1321" i="1"/>
  <c r="BK1078" i="1"/>
  <c r="BI1281" i="1"/>
  <c r="BJ1363" i="1"/>
  <c r="BO1286" i="1"/>
  <c r="BL1024" i="1"/>
  <c r="BG1394" i="1"/>
  <c r="BG983" i="1"/>
  <c r="BM904" i="1"/>
  <c r="BQ1322" i="1"/>
  <c r="BO1249" i="1"/>
  <c r="BK1189" i="1"/>
  <c r="BI1350" i="1"/>
  <c r="BH943" i="1"/>
  <c r="BI1003" i="1"/>
  <c r="BK1266" i="1"/>
  <c r="BQ1038" i="1"/>
  <c r="BJ1085" i="1"/>
  <c r="BG937" i="1"/>
  <c r="BI1157" i="1"/>
  <c r="BN999" i="1"/>
  <c r="BL1035" i="1"/>
  <c r="BL1069" i="1"/>
  <c r="BH1140" i="1"/>
  <c r="BG974" i="1"/>
  <c r="BG976" i="1"/>
  <c r="BN976" i="1"/>
  <c r="BK1286" i="1"/>
  <c r="BI1388" i="1"/>
  <c r="BN1331" i="1"/>
  <c r="BM982" i="1"/>
  <c r="BO1138" i="1"/>
  <c r="BG1176" i="1"/>
  <c r="BL885" i="1"/>
  <c r="BJ997" i="1"/>
  <c r="BJ922" i="1"/>
  <c r="BO914" i="1"/>
  <c r="BI1292" i="1"/>
  <c r="BM1269" i="1"/>
  <c r="BH1119" i="1"/>
  <c r="BM922" i="1"/>
  <c r="BM1361" i="1"/>
  <c r="BJ1043" i="1"/>
  <c r="BL1156" i="1"/>
  <c r="BQ879" i="1"/>
  <c r="AH100" i="6" s="1"/>
  <c r="BG1369" i="1"/>
  <c r="BM959" i="1"/>
  <c r="BO872" i="1"/>
  <c r="BQ1065" i="1"/>
  <c r="BG1224" i="1"/>
  <c r="BQ1015" i="1"/>
  <c r="BK1186" i="1"/>
  <c r="BO942" i="1"/>
  <c r="BK1045" i="1"/>
  <c r="BM1353" i="1"/>
  <c r="BI984" i="1"/>
  <c r="BO1157" i="1"/>
  <c r="BQ1086" i="1"/>
  <c r="BI1013" i="1"/>
  <c r="BM935" i="1"/>
  <c r="BO968" i="1"/>
  <c r="BH1111" i="1"/>
  <c r="BO1396" i="1"/>
  <c r="BG1042" i="1"/>
  <c r="BI944" i="1"/>
  <c r="BK1016" i="1"/>
  <c r="BI1126" i="1"/>
  <c r="BJ1232" i="1"/>
  <c r="BJ1230" i="1"/>
  <c r="BN935" i="1"/>
  <c r="BJ1102" i="1"/>
  <c r="BG1198" i="1"/>
  <c r="BI895" i="1"/>
  <c r="BO1017" i="1"/>
  <c r="BO1083" i="1"/>
  <c r="BQ1331" i="1"/>
  <c r="BQ1102" i="1"/>
  <c r="BI1049" i="1"/>
  <c r="BG1139" i="1"/>
  <c r="BO871" i="1"/>
  <c r="BM1228" i="1"/>
  <c r="BM1222" i="1"/>
  <c r="BG936" i="1"/>
  <c r="BM967" i="1"/>
  <c r="BG1094" i="1"/>
  <c r="BM1262" i="1"/>
  <c r="BJ1205" i="1"/>
  <c r="BI1355" i="1"/>
  <c r="BQ1006" i="1"/>
  <c r="BM1122" i="1"/>
  <c r="BM933" i="1"/>
  <c r="BQ964" i="1"/>
  <c r="BL1073" i="1"/>
  <c r="BJ971" i="1"/>
  <c r="BQ1109" i="1"/>
  <c r="BQ959" i="1"/>
  <c r="BG1136" i="1"/>
  <c r="BM1000" i="1"/>
  <c r="BG1036" i="1"/>
  <c r="BM909" i="1"/>
  <c r="BJ1280" i="1"/>
  <c r="BL995" i="1"/>
  <c r="BO883" i="1"/>
  <c r="BH893" i="1"/>
  <c r="BI1152" i="1"/>
  <c r="BK1296" i="1"/>
  <c r="BH1248" i="1"/>
  <c r="BI1224" i="1"/>
  <c r="BK1069" i="1"/>
  <c r="BJ1297" i="1"/>
  <c r="BI1073" i="1"/>
  <c r="BH1213" i="1"/>
  <c r="BM892" i="1"/>
  <c r="BJ958" i="1"/>
  <c r="BQ1215" i="1"/>
  <c r="BM1006" i="1"/>
  <c r="BQ1255" i="1"/>
  <c r="BG1204" i="1"/>
  <c r="BG1170" i="1"/>
  <c r="BN1233" i="1"/>
  <c r="BM1043" i="1"/>
  <c r="BH918" i="1"/>
  <c r="BH936" i="1"/>
  <c r="BI982" i="1"/>
  <c r="BJ1336" i="1"/>
  <c r="BM944" i="1"/>
  <c r="BH871" i="1"/>
  <c r="BI904" i="1"/>
  <c r="BK1229" i="1"/>
  <c r="BN1190" i="1"/>
  <c r="BG1125" i="1"/>
  <c r="BL1084" i="1"/>
  <c r="BO1344" i="1"/>
  <c r="BK1240" i="1"/>
  <c r="BQ1214" i="1"/>
  <c r="BM1133" i="1"/>
  <c r="BM934" i="1"/>
  <c r="BG1245" i="1"/>
  <c r="BN916" i="1"/>
  <c r="BM1119" i="1"/>
  <c r="BM1381" i="1"/>
  <c r="BI915" i="1"/>
  <c r="BH1136" i="1"/>
  <c r="BJ987" i="1"/>
  <c r="BG886" i="1"/>
  <c r="BO1356" i="1"/>
  <c r="BI934" i="1"/>
  <c r="BO1136" i="1"/>
  <c r="BJ1193" i="1"/>
  <c r="BQ1225" i="1"/>
  <c r="BH1083" i="1"/>
  <c r="BN1046" i="1"/>
  <c r="BO1291" i="1"/>
  <c r="BG1183" i="1"/>
  <c r="BM1160" i="1"/>
  <c r="BK1003" i="1"/>
  <c r="BH1324" i="1"/>
  <c r="BG1263" i="1"/>
  <c r="BL1090" i="1"/>
  <c r="BH879" i="1"/>
  <c r="BN951" i="1"/>
  <c r="BO1221" i="1"/>
  <c r="BL988" i="1"/>
  <c r="BM1010" i="1"/>
  <c r="BQ1211" i="1"/>
  <c r="BL876" i="1"/>
  <c r="BQ985" i="1"/>
  <c r="BI933" i="1"/>
  <c r="BJ1120" i="1"/>
  <c r="BN882" i="1"/>
  <c r="BJ1164" i="1"/>
  <c r="BL968" i="1"/>
  <c r="BO1150" i="1"/>
  <c r="BH1369" i="1"/>
  <c r="BQ1117" i="1"/>
  <c r="BM1040" i="1"/>
  <c r="BH911" i="1"/>
  <c r="BQ885" i="1"/>
  <c r="AH106" i="6" s="1"/>
  <c r="BH881" i="1"/>
  <c r="BI1260" i="1"/>
  <c r="BG1090" i="1"/>
  <c r="BH1297" i="1"/>
  <c r="BI1286" i="1"/>
  <c r="BG1273" i="1"/>
  <c r="BQ1232" i="1"/>
  <c r="BN877" i="1"/>
  <c r="BH903" i="1"/>
  <c r="BO1260" i="1"/>
  <c r="BI1082" i="1"/>
  <c r="BH1255" i="1"/>
  <c r="BN1105" i="1"/>
  <c r="BM943" i="1"/>
  <c r="BN1080" i="1"/>
  <c r="BO1113" i="1"/>
  <c r="BO913" i="1"/>
  <c r="BO1010" i="1"/>
  <c r="BN1091" i="1"/>
  <c r="BN953" i="1"/>
  <c r="BL1228" i="1"/>
  <c r="BH1020" i="1"/>
  <c r="BG989" i="1"/>
  <c r="BJ916" i="1"/>
  <c r="BK1129" i="1"/>
  <c r="BQ1036" i="1"/>
  <c r="BQ882" i="1"/>
  <c r="AH103" i="6" s="1"/>
  <c r="BG1092" i="1"/>
  <c r="BJ1348" i="1"/>
  <c r="BM1019" i="1"/>
  <c r="BK932" i="1"/>
  <c r="BN1163" i="1"/>
  <c r="BO1317" i="1"/>
  <c r="BH951" i="1"/>
  <c r="BN1098" i="1"/>
  <c r="BG1178" i="1"/>
  <c r="BN1172" i="1"/>
  <c r="BL1311" i="1"/>
  <c r="BI965" i="1"/>
  <c r="BM1257" i="1"/>
  <c r="BM1195" i="1"/>
  <c r="BO1059" i="1"/>
  <c r="BL901" i="1"/>
  <c r="BH935" i="1"/>
  <c r="BO1193" i="1"/>
  <c r="BH1388" i="1"/>
  <c r="BG1376" i="1"/>
  <c r="BG1101" i="1"/>
  <c r="BN1142" i="1"/>
  <c r="BN1148" i="1"/>
  <c r="BH1124" i="1"/>
  <c r="BH1226" i="1"/>
  <c r="BH1092" i="1"/>
  <c r="BL861" i="1"/>
  <c r="BJ1048" i="1"/>
  <c r="BH1079" i="1"/>
  <c r="BN1127" i="1"/>
  <c r="BQ1271" i="1"/>
  <c r="BN1342" i="1"/>
  <c r="BM1217" i="1"/>
  <c r="BH929" i="1"/>
  <c r="BL1181" i="1"/>
  <c r="BK913" i="1"/>
  <c r="BN1358" i="1"/>
  <c r="BK1277" i="1"/>
  <c r="BL1201" i="1"/>
  <c r="BG1163" i="1"/>
  <c r="BI1214" i="1"/>
  <c r="BL1146" i="1"/>
  <c r="BG895" i="1"/>
  <c r="AI113" i="6" s="1"/>
  <c r="BK880" i="1"/>
  <c r="BQ1130" i="1"/>
  <c r="BN1215" i="1"/>
  <c r="BO1310" i="1"/>
  <c r="BH933" i="1"/>
  <c r="BM923" i="1"/>
  <c r="BJ1153" i="1"/>
  <c r="BN1039" i="1"/>
  <c r="BG878" i="1"/>
  <c r="AI99" i="6" s="1"/>
  <c r="BH1188" i="1"/>
  <c r="BJ1005" i="1"/>
  <c r="BM1193" i="1"/>
  <c r="BI1196" i="1"/>
  <c r="BJ1121" i="1"/>
  <c r="BQ1159" i="1"/>
  <c r="BH948" i="1"/>
  <c r="BQ1292" i="1"/>
  <c r="BO1073" i="1"/>
  <c r="BI1004" i="1"/>
  <c r="BJ1140" i="1"/>
  <c r="BM977" i="1"/>
  <c r="BH1366" i="1"/>
  <c r="BI1341" i="1"/>
  <c r="BN1136" i="1"/>
  <c r="BN1139" i="1"/>
  <c r="BJ905" i="1"/>
  <c r="BH1110" i="1"/>
  <c r="BO1347" i="1"/>
  <c r="BG1081" i="1"/>
  <c r="BQ935" i="1"/>
  <c r="BM936" i="1"/>
  <c r="BN1069" i="1"/>
  <c r="BM991" i="1"/>
  <c r="BL1369" i="1"/>
  <c r="BL1145" i="1"/>
  <c r="BL1211" i="1"/>
  <c r="BJ1185" i="1"/>
  <c r="BK933" i="1"/>
  <c r="BI930" i="1"/>
  <c r="BI993" i="1"/>
  <c r="BH1027" i="1"/>
  <c r="BM1030" i="1"/>
  <c r="BM947" i="1"/>
  <c r="BM1371" i="1"/>
  <c r="BK1044" i="1"/>
  <c r="BM1123" i="1"/>
  <c r="BI969" i="1"/>
  <c r="BK1280" i="1"/>
  <c r="BH1090" i="1"/>
  <c r="BH865" i="1"/>
  <c r="BI1028" i="1"/>
  <c r="BN888" i="1"/>
  <c r="BM940" i="1"/>
  <c r="BL1371" i="1"/>
  <c r="BG1238" i="1"/>
  <c r="BP1079" i="1"/>
  <c r="BO1244" i="1"/>
  <c r="BK1022" i="1"/>
  <c r="BL1204" i="1"/>
  <c r="BO1196" i="1"/>
  <c r="BI1034" i="1"/>
  <c r="BK888" i="1"/>
  <c r="BI940" i="1"/>
  <c r="BP1372" i="1"/>
  <c r="BI1192" i="1"/>
  <c r="BL1019" i="1"/>
  <c r="BO1337" i="1"/>
  <c r="BL969" i="1"/>
  <c r="BK935" i="1"/>
  <c r="BG1364" i="1"/>
  <c r="BK1027" i="1"/>
  <c r="BP1034" i="1"/>
  <c r="BQ946" i="1"/>
  <c r="BO1254" i="1"/>
  <c r="BO1048" i="1"/>
  <c r="BO1116" i="1"/>
  <c r="BG1225" i="1"/>
  <c r="BG1228" i="1"/>
  <c r="BP935" i="1"/>
  <c r="BK1162" i="1"/>
  <c r="BK1030" i="1"/>
  <c r="BK1033" i="1"/>
  <c r="BK889" i="1"/>
  <c r="BM1062" i="1"/>
  <c r="BP1119" i="1"/>
  <c r="BN973" i="1"/>
  <c r="BN1249" i="1"/>
  <c r="BM859" i="1"/>
  <c r="BI971" i="1"/>
  <c r="BG1030" i="1"/>
  <c r="BP890" i="1"/>
  <c r="BO946" i="1"/>
  <c r="BI1372" i="1"/>
  <c r="BL1210" i="1"/>
  <c r="BP1069" i="1"/>
  <c r="BK1036" i="1"/>
  <c r="BH1012" i="1"/>
  <c r="BN1348" i="1"/>
  <c r="BG1303" i="1"/>
  <c r="BO1026" i="1"/>
  <c r="BO1032" i="1"/>
  <c r="BI946" i="1"/>
  <c r="BN1063" i="1"/>
  <c r="BG898" i="1"/>
  <c r="AI116" i="6" s="1"/>
  <c r="BG865" i="1"/>
  <c r="AI86" i="6" s="1"/>
  <c r="BI1040" i="1"/>
  <c r="BO1213" i="1"/>
  <c r="BG1322" i="1"/>
  <c r="BG954" i="1"/>
  <c r="BQ1348" i="1"/>
  <c r="BP1089" i="1"/>
  <c r="BK997" i="1"/>
  <c r="BH1186" i="1"/>
  <c r="BH1159" i="1"/>
  <c r="BN910" i="1"/>
  <c r="BK1015" i="1"/>
  <c r="BN1288" i="1"/>
  <c r="BL1283" i="1"/>
  <c r="BK1164" i="1"/>
  <c r="BG882" i="1"/>
  <c r="AI103" i="6" s="1"/>
  <c r="BJ1125" i="1"/>
  <c r="BH1204" i="1"/>
  <c r="BK1303" i="1"/>
  <c r="BN1260" i="1"/>
  <c r="BH1072" i="1"/>
  <c r="BH1309" i="1"/>
  <c r="BO1033" i="1"/>
  <c r="BQ1026" i="1"/>
  <c r="BG945" i="1"/>
  <c r="BJ1372" i="1"/>
  <c r="BP988" i="1"/>
  <c r="BP1218" i="1"/>
  <c r="BO1096" i="1"/>
  <c r="BH1042" i="1"/>
  <c r="BI961" i="1"/>
  <c r="BO1070" i="1"/>
  <c r="BQ1028" i="1"/>
  <c r="BL888" i="1"/>
  <c r="BK939" i="1"/>
  <c r="BK1371" i="1"/>
  <c r="BI891" i="1"/>
  <c r="BI1122" i="1"/>
  <c r="BO896" i="1"/>
  <c r="BO1178" i="1"/>
  <c r="BL862" i="1"/>
  <c r="BN1070" i="1"/>
  <c r="BH1028" i="1"/>
  <c r="BL890" i="1"/>
  <c r="BP939" i="1"/>
  <c r="BH864" i="1"/>
  <c r="BP1184" i="1"/>
  <c r="BO951" i="1"/>
  <c r="BO1370" i="1"/>
  <c r="BI1084" i="1"/>
  <c r="BG1235" i="1"/>
  <c r="BG885" i="1"/>
  <c r="AI106" i="6" s="1"/>
  <c r="BH1026" i="1"/>
  <c r="BH1032" i="1"/>
  <c r="BH940" i="1"/>
  <c r="BQ1062" i="1"/>
  <c r="BO1183" i="1"/>
  <c r="BO1123" i="1"/>
  <c r="BJ1133" i="1"/>
  <c r="BL1142" i="1"/>
  <c r="BL1104" i="1"/>
  <c r="BK1299" i="1"/>
  <c r="BL1033" i="1"/>
  <c r="BO1031" i="1"/>
  <c r="BI947" i="1"/>
  <c r="BJ1064" i="1"/>
  <c r="BP1287" i="1"/>
  <c r="BP942" i="1"/>
  <c r="BP1388" i="1"/>
  <c r="BJ923" i="1"/>
  <c r="BO906" i="1"/>
  <c r="BN1064" i="1"/>
  <c r="BN1030" i="1"/>
  <c r="BI890" i="1"/>
  <c r="BQ941" i="1"/>
  <c r="BN1371" i="1"/>
  <c r="BJ1080" i="1"/>
  <c r="BK1300" i="1"/>
  <c r="BJ1296" i="1"/>
  <c r="BH1155" i="1"/>
  <c r="BQ1138" i="1"/>
  <c r="BO1058" i="1"/>
  <c r="BI1030" i="1"/>
  <c r="BP1026" i="1"/>
  <c r="BL947" i="1"/>
  <c r="BI1045" i="1"/>
  <c r="BL981" i="1"/>
  <c r="BG1219" i="1"/>
  <c r="BH1240" i="1"/>
  <c r="BI922" i="1"/>
  <c r="BH994" i="1"/>
  <c r="BN943" i="1"/>
  <c r="BO1080" i="1"/>
  <c r="BL1135" i="1"/>
  <c r="BN1159" i="1"/>
  <c r="BJ1298" i="1"/>
  <c r="BJ969" i="1"/>
  <c r="BH1102" i="1"/>
  <c r="BG1159" i="1"/>
  <c r="BL1126" i="1"/>
  <c r="BQ933" i="1"/>
  <c r="BM1172" i="1"/>
  <c r="BH1033" i="1"/>
  <c r="BM1031" i="1"/>
  <c r="BO940" i="1"/>
  <c r="BM1391" i="1"/>
  <c r="BP1126" i="1"/>
  <c r="BP1318" i="1"/>
  <c r="BO928" i="1"/>
  <c r="BL933" i="1"/>
  <c r="BK877" i="1"/>
  <c r="BQ1070" i="1"/>
  <c r="BN1033" i="1"/>
  <c r="BN889" i="1"/>
  <c r="BN939" i="1"/>
  <c r="BI914" i="1"/>
  <c r="BI902" i="1"/>
  <c r="BN1174" i="1"/>
  <c r="BH1285" i="1"/>
  <c r="BL1141" i="1"/>
  <c r="BH1252" i="1"/>
  <c r="BP1070" i="1"/>
  <c r="BP1027" i="1"/>
  <c r="BH890" i="1"/>
  <c r="BH941" i="1"/>
  <c r="BO1339" i="1"/>
  <c r="BP1094" i="1"/>
  <c r="BO1013" i="1"/>
  <c r="BJ1000" i="1"/>
  <c r="BM1021" i="1"/>
  <c r="BQ1309" i="1"/>
  <c r="BH1183" i="1"/>
  <c r="BL1032" i="1"/>
  <c r="BJ889" i="1"/>
  <c r="BO947" i="1"/>
  <c r="BO1371" i="1"/>
  <c r="BL1087" i="1"/>
  <c r="BL930" i="1"/>
  <c r="BN1186" i="1"/>
  <c r="BL1091" i="1"/>
  <c r="BQ877" i="1"/>
  <c r="AH98" i="6" s="1"/>
  <c r="BO1374" i="1"/>
  <c r="BG1026" i="1"/>
  <c r="BL1031" i="1"/>
  <c r="BJ945" i="1"/>
  <c r="BI1124" i="1"/>
  <c r="BI1128" i="1"/>
  <c r="BM865" i="1"/>
  <c r="BO1261" i="1"/>
  <c r="BN995" i="1"/>
  <c r="BP1007" i="1"/>
  <c r="BM1070" i="1"/>
  <c r="BG1034" i="1"/>
  <c r="BQ890" i="1"/>
  <c r="BP940" i="1"/>
  <c r="BQ1371" i="1"/>
  <c r="BK1337" i="1"/>
  <c r="BQ1119" i="1"/>
  <c r="BP1018" i="1"/>
  <c r="BN1113" i="1"/>
  <c r="BL866" i="1"/>
  <c r="BK1064" i="1"/>
  <c r="BH1029" i="1"/>
  <c r="BN1034" i="1"/>
  <c r="BP947" i="1"/>
  <c r="BQ1063" i="1"/>
  <c r="BL1222" i="1"/>
  <c r="BG1350" i="1"/>
  <c r="BM1274" i="1"/>
  <c r="BN1027" i="1"/>
  <c r="BH905" i="1"/>
  <c r="BH957" i="1"/>
  <c r="BM1367" i="1"/>
  <c r="BI1271" i="1"/>
  <c r="BI1263" i="1"/>
  <c r="BK1374" i="1"/>
  <c r="BJ878" i="1"/>
  <c r="BP1255" i="1"/>
  <c r="BP1384" i="1"/>
  <c r="BL1058" i="1"/>
  <c r="BL1345" i="1"/>
  <c r="BG1321" i="1"/>
  <c r="BQ1073" i="1"/>
  <c r="BM1078" i="1"/>
  <c r="BL1271" i="1"/>
  <c r="BK1093" i="1"/>
  <c r="BN1223" i="1"/>
  <c r="BQ1338" i="1"/>
  <c r="BL1165" i="1"/>
  <c r="BM1177" i="1"/>
  <c r="BQ1139" i="1"/>
  <c r="BG1236" i="1"/>
  <c r="BO1122" i="1"/>
  <c r="BL1043" i="1"/>
  <c r="BG1193" i="1"/>
  <c r="BK1294" i="1"/>
  <c r="BO1276" i="1"/>
  <c r="BH1151" i="1"/>
  <c r="BI1374" i="1"/>
  <c r="BG1031" i="1"/>
  <c r="BQ889" i="1"/>
  <c r="BO941" i="1"/>
  <c r="BQ1351" i="1"/>
  <c r="BK1091" i="1"/>
  <c r="BI979" i="1"/>
  <c r="BJ906" i="1"/>
  <c r="BO1057" i="1"/>
  <c r="BG913" i="1"/>
  <c r="AI131" i="6" s="1"/>
  <c r="BN1029" i="1"/>
  <c r="BQ1032" i="1"/>
  <c r="BL889" i="1"/>
  <c r="BG941" i="1"/>
  <c r="BH859" i="1"/>
  <c r="BM1238" i="1"/>
  <c r="BL1233" i="1"/>
  <c r="BL1379" i="1"/>
  <c r="BQ1396" i="1"/>
  <c r="BO997" i="1"/>
  <c r="BM1029" i="1"/>
  <c r="BI1033" i="1"/>
  <c r="BN890" i="1"/>
  <c r="BO939" i="1"/>
  <c r="BN1178" i="1"/>
  <c r="BH1347" i="1"/>
  <c r="BI1198" i="1"/>
  <c r="BH1385" i="1"/>
  <c r="BO949" i="1"/>
  <c r="BN862" i="1"/>
  <c r="BN1272" i="1"/>
  <c r="BL1028" i="1"/>
  <c r="BG947" i="1"/>
  <c r="BG940" i="1"/>
  <c r="BK1146" i="1"/>
  <c r="BP905" i="1"/>
  <c r="BJ1340" i="1"/>
  <c r="BN975" i="1"/>
  <c r="BJ993" i="1"/>
  <c r="BH1257" i="1"/>
  <c r="BI1062" i="1"/>
  <c r="BO1030" i="1"/>
  <c r="BL1030" i="1"/>
  <c r="BP945" i="1"/>
  <c r="BO902" i="1"/>
  <c r="BJ975" i="1"/>
  <c r="BI1154" i="1"/>
  <c r="BN1252" i="1"/>
  <c r="BQ1099" i="1"/>
  <c r="BM1159" i="1"/>
  <c r="BI941" i="1"/>
  <c r="BG1033" i="1"/>
  <c r="BI888" i="1"/>
  <c r="BJ939" i="1"/>
  <c r="BJ995" i="1"/>
  <c r="BP1356" i="1"/>
  <c r="BQ1318" i="1"/>
  <c r="BJ1349" i="1"/>
  <c r="BK1251" i="1"/>
  <c r="BI865" i="1"/>
  <c r="BL1062" i="1"/>
  <c r="BK1032" i="1"/>
  <c r="BG888" i="1"/>
  <c r="BM941" i="1"/>
  <c r="BK1372" i="1"/>
  <c r="BJ1281" i="1"/>
  <c r="BH1021" i="1"/>
  <c r="BJ904" i="1"/>
  <c r="BH1367" i="1"/>
  <c r="BI1343" i="1"/>
  <c r="BM1210" i="1"/>
  <c r="BO1022" i="1"/>
  <c r="BM1073" i="1"/>
  <c r="BI1037" i="1"/>
  <c r="BQ1108" i="1"/>
  <c r="BG1310" i="1"/>
  <c r="BH1260" i="1"/>
  <c r="BN1208" i="1"/>
  <c r="BM1180" i="1"/>
  <c r="BK958" i="1"/>
  <c r="BH1302" i="1"/>
  <c r="BJ1201" i="1"/>
  <c r="BO1338" i="1"/>
  <c r="BM1028" i="1"/>
  <c r="BJ890" i="1"/>
  <c r="BM939" i="1"/>
  <c r="BP1165" i="1"/>
  <c r="BM1331" i="1"/>
  <c r="BN913" i="1"/>
  <c r="BH973" i="1"/>
  <c r="BK984" i="1"/>
  <c r="BK1037" i="1"/>
  <c r="BH939" i="1"/>
  <c r="BH1031" i="1"/>
  <c r="BK946" i="1"/>
  <c r="BJ1063" i="1"/>
  <c r="BQ1150" i="1"/>
  <c r="BP1092" i="1"/>
  <c r="BO1208" i="1"/>
  <c r="BH1150" i="1"/>
  <c r="BH1148" i="1"/>
  <c r="BG1082" i="1"/>
  <c r="BP1032" i="1"/>
  <c r="BI1032" i="1"/>
  <c r="BJ947" i="1"/>
  <c r="BL1064" i="1"/>
  <c r="BI1332" i="1"/>
  <c r="BK1121" i="1"/>
  <c r="BP1320" i="1"/>
  <c r="BQ1082" i="1"/>
  <c r="BQ1079" i="1"/>
  <c r="BI943" i="1"/>
  <c r="BJ1070" i="1"/>
  <c r="BN1026" i="1"/>
  <c r="BG890" i="1"/>
  <c r="BK940" i="1"/>
  <c r="BO1359" i="1"/>
  <c r="BP1261" i="1"/>
  <c r="BK1081" i="1"/>
  <c r="BK981" i="1"/>
  <c r="BL1349" i="1"/>
  <c r="BL867" i="1"/>
  <c r="BM1064" i="1"/>
  <c r="BJ1026" i="1"/>
  <c r="BM890" i="1"/>
  <c r="BQ945" i="1"/>
  <c r="BH1371" i="1"/>
  <c r="BH1156" i="1"/>
  <c r="BN1201" i="1"/>
  <c r="BK1202" i="1"/>
  <c r="BK1135" i="1"/>
  <c r="BH1254" i="1"/>
  <c r="BG1027" i="1"/>
  <c r="BL1029" i="1"/>
  <c r="BP946" i="1"/>
  <c r="BI1064" i="1"/>
  <c r="BK1073" i="1"/>
  <c r="BQ1220" i="1"/>
  <c r="BP1133" i="1"/>
  <c r="BG972" i="1"/>
  <c r="BG1334" i="1"/>
  <c r="BN1154" i="1"/>
  <c r="BI1132" i="1"/>
  <c r="BM1034" i="1"/>
  <c r="BO890" i="1"/>
  <c r="BO1372" i="1"/>
  <c r="BM1372" i="1"/>
  <c r="BG1123" i="1"/>
  <c r="BK942" i="1"/>
  <c r="BL1221" i="1"/>
  <c r="BH945" i="1"/>
  <c r="BQ937" i="1"/>
  <c r="BI925" i="1"/>
  <c r="BI1008" i="1"/>
  <c r="BJ952" i="1"/>
  <c r="BH1320" i="1"/>
  <c r="BN996" i="1"/>
  <c r="BG1020" i="1"/>
  <c r="BK965" i="1"/>
  <c r="BJ883" i="1"/>
  <c r="BJ1106" i="1"/>
  <c r="BI1278" i="1"/>
  <c r="BL1111" i="1"/>
  <c r="BL950" i="1"/>
  <c r="BO1120" i="1"/>
  <c r="BJ1095" i="1"/>
  <c r="BO884" i="1"/>
  <c r="BL1027" i="1"/>
  <c r="BK890" i="1"/>
  <c r="BH1064" i="1"/>
  <c r="BG1345" i="1"/>
  <c r="BQ1221" i="1"/>
  <c r="BL1297" i="1"/>
  <c r="BO1130" i="1"/>
  <c r="BO865" i="1"/>
  <c r="BP1062" i="1"/>
  <c r="BK1034" i="1"/>
  <c r="BI1027" i="1"/>
  <c r="BN947" i="1"/>
  <c r="BK1062" i="1"/>
  <c r="BK1264" i="1"/>
  <c r="BM968" i="1"/>
  <c r="BM1194" i="1"/>
  <c r="BI1213" i="1"/>
  <c r="BK975" i="1"/>
  <c r="BO911" i="1"/>
  <c r="BP1028" i="1"/>
  <c r="BJ1028" i="1"/>
  <c r="BN946" i="1"/>
  <c r="BM1164" i="1"/>
  <c r="BQ1176" i="1"/>
  <c r="BP1150" i="1"/>
  <c r="BJ876" i="1"/>
  <c r="BQ1162" i="1"/>
  <c r="BJ1381" i="1"/>
  <c r="BL1380" i="1"/>
  <c r="BH1070" i="1"/>
  <c r="BP1033" i="1"/>
  <c r="BI889" i="1"/>
  <c r="BI939" i="1"/>
  <c r="BN1221" i="1"/>
  <c r="BK915" i="1"/>
  <c r="BP1315" i="1"/>
  <c r="BI887" i="1"/>
  <c r="BK1148" i="1"/>
  <c r="BI1290" i="1"/>
  <c r="BN1062" i="1"/>
  <c r="BJ1031" i="1"/>
  <c r="BP889" i="1"/>
  <c r="BL941" i="1"/>
  <c r="BQ1372" i="1"/>
  <c r="BN981" i="1"/>
  <c r="BJ1221" i="1"/>
  <c r="BQ1011" i="1"/>
  <c r="BG934" i="1"/>
  <c r="BN1267" i="1"/>
  <c r="BP1030" i="1"/>
  <c r="BP1029" i="1"/>
  <c r="BJ946" i="1"/>
  <c r="BM1063" i="1"/>
  <c r="BH1390" i="1"/>
  <c r="BG1083" i="1"/>
  <c r="BM1323" i="1"/>
  <c r="BG922" i="1"/>
  <c r="BN899" i="1"/>
  <c r="BH1059" i="1"/>
  <c r="BK1070" i="1"/>
  <c r="BK1031" i="1"/>
  <c r="BH888" i="1"/>
  <c r="BQ940" i="1"/>
  <c r="BP1371" i="1"/>
  <c r="BK1382" i="1"/>
  <c r="BP1086" i="1"/>
  <c r="BK1113" i="1"/>
  <c r="BQ1064" i="1"/>
  <c r="BP1169" i="1"/>
  <c r="BJ925" i="1"/>
  <c r="BN1388" i="1"/>
  <c r="BG982" i="1"/>
  <c r="BM1069" i="1"/>
  <c r="BK936" i="1"/>
  <c r="BO1201" i="1"/>
  <c r="BH1339" i="1"/>
  <c r="BH1010" i="1"/>
  <c r="BJ1158" i="1"/>
  <c r="BG1223" i="1"/>
  <c r="BK914" i="1"/>
  <c r="BH1193" i="1"/>
  <c r="BO876" i="1"/>
  <c r="BG1111" i="1"/>
  <c r="BO892" i="1"/>
  <c r="BO1349" i="1"/>
  <c r="BH934" i="1"/>
  <c r="BO1301" i="1"/>
  <c r="BG861" i="1"/>
  <c r="AI82" i="6" s="1"/>
  <c r="BI1070" i="1"/>
  <c r="BQ1034" i="1"/>
  <c r="BI945" i="1"/>
  <c r="BO1062" i="1"/>
  <c r="BM1162" i="1"/>
  <c r="BJ1152" i="1"/>
  <c r="BJ902" i="1"/>
  <c r="BQ1219" i="1"/>
  <c r="BQ859" i="1"/>
  <c r="AH80" i="6" s="1"/>
  <c r="BN1077" i="1"/>
  <c r="BH1030" i="1"/>
  <c r="BJ1034" i="1"/>
  <c r="BH947" i="1"/>
  <c r="BJ867" i="1"/>
  <c r="BH884" i="1"/>
  <c r="BO1283" i="1"/>
  <c r="BP1021" i="1"/>
  <c r="BI1344" i="1"/>
  <c r="BK934" i="1"/>
  <c r="BK1080" i="1"/>
  <c r="BM1027" i="1"/>
  <c r="BI1029" i="1"/>
  <c r="BG946" i="1"/>
  <c r="BL1372" i="1"/>
  <c r="BG916" i="1"/>
  <c r="AI134" i="6" s="1"/>
  <c r="BK1163" i="1"/>
  <c r="BM1144" i="1"/>
  <c r="BQ1133" i="1"/>
  <c r="BQ1084" i="1"/>
  <c r="BK1038" i="1"/>
  <c r="BK1028" i="1"/>
  <c r="BJ1027" i="1"/>
  <c r="BO888" i="1"/>
  <c r="BH1063" i="1"/>
  <c r="BJ984" i="1"/>
  <c r="BN1319" i="1"/>
  <c r="BP1286" i="1"/>
  <c r="BQ1111" i="1"/>
  <c r="BN1269" i="1"/>
  <c r="BP1180" i="1"/>
  <c r="BG1070" i="1"/>
  <c r="BG1028" i="1"/>
  <c r="BH889" i="1"/>
  <c r="BG939" i="1"/>
  <c r="BK1327" i="1"/>
  <c r="BM1005" i="1"/>
  <c r="BO1226" i="1"/>
  <c r="BG1250" i="1"/>
  <c r="BG1180" i="1"/>
  <c r="BO1158" i="1"/>
  <c r="BM1032" i="1"/>
  <c r="BH1034" i="1"/>
  <c r="BO945" i="1"/>
  <c r="BO1063" i="1"/>
  <c r="BH1308" i="1"/>
  <c r="BK969" i="1"/>
  <c r="BO859" i="1"/>
  <c r="BN1324" i="1"/>
  <c r="BK1153" i="1"/>
  <c r="BL1074" i="1"/>
  <c r="BO1027" i="1"/>
  <c r="BN1032" i="1"/>
  <c r="BG889" i="1"/>
  <c r="BN941" i="1"/>
  <c r="BJ1361" i="1"/>
  <c r="BP1349" i="1"/>
  <c r="BH1208" i="1"/>
  <c r="BL1226" i="1"/>
  <c r="BJ1359" i="1"/>
  <c r="BJ1183" i="1"/>
  <c r="BI884" i="1"/>
  <c r="BN1028" i="1"/>
  <c r="BQ939" i="1"/>
  <c r="BI1180" i="1"/>
  <c r="BG884" i="1"/>
  <c r="AI105" i="6" s="1"/>
  <c r="BH1062" i="1"/>
  <c r="BO1028" i="1"/>
  <c r="BH1314" i="1"/>
  <c r="BN968" i="1"/>
  <c r="BJ1377" i="1"/>
  <c r="BO985" i="1"/>
  <c r="BG875" i="1"/>
  <c r="AI96" i="6" s="1"/>
  <c r="BG1367" i="1"/>
  <c r="BH1093" i="1"/>
  <c r="BJ1093" i="1"/>
  <c r="BM1366" i="1"/>
  <c r="BJ1271" i="1"/>
  <c r="BJ1272" i="1"/>
  <c r="BK1234" i="1"/>
  <c r="BK1139" i="1"/>
  <c r="BL1342" i="1"/>
  <c r="BK1182" i="1"/>
  <c r="BM1204" i="1"/>
  <c r="BP1047" i="1"/>
  <c r="BN1262" i="1"/>
  <c r="BL1322" i="1"/>
  <c r="BP1260" i="1"/>
  <c r="BQ1222" i="1"/>
  <c r="BM973" i="1"/>
  <c r="BK1191" i="1"/>
  <c r="BG1338" i="1"/>
  <c r="BH868" i="1"/>
  <c r="BP1113" i="1"/>
  <c r="BI1043" i="1"/>
  <c r="BP1335" i="1"/>
  <c r="BM1307" i="1"/>
  <c r="BL1273" i="1"/>
  <c r="BK1358" i="1"/>
  <c r="BI1371" i="1"/>
  <c r="BH1361" i="1"/>
  <c r="BP1274" i="1"/>
  <c r="BL1097" i="1"/>
  <c r="BJ1195" i="1"/>
  <c r="BI999" i="1"/>
  <c r="BP1354" i="1"/>
  <c r="BH912" i="1"/>
  <c r="BK1336" i="1"/>
  <c r="BO1320" i="1"/>
  <c r="BJ1062" i="1"/>
  <c r="BL972" i="1"/>
  <c r="BK1319" i="1"/>
  <c r="BQ1019" i="1"/>
  <c r="BP1115" i="1"/>
  <c r="BG1133" i="1"/>
  <c r="BO1362" i="1"/>
  <c r="BP1310" i="1"/>
  <c r="BJ1186" i="1"/>
  <c r="BL1337" i="1"/>
  <c r="BM1320" i="1"/>
  <c r="BP888" i="1"/>
  <c r="BG931" i="1"/>
  <c r="AI149" i="6" s="1"/>
  <c r="BK921" i="1"/>
  <c r="BL1183" i="1"/>
  <c r="BL1317" i="1"/>
  <c r="BQ868" i="1"/>
  <c r="AH89" i="6" s="1"/>
  <c r="BP1346" i="1"/>
  <c r="BQ1274" i="1"/>
  <c r="BP1099" i="1"/>
  <c r="BO1156" i="1"/>
  <c r="BJ886" i="1"/>
  <c r="BN994" i="1"/>
  <c r="BG1387" i="1"/>
  <c r="BK1107" i="1"/>
  <c r="BP1023" i="1"/>
  <c r="BK1387" i="1"/>
  <c r="BQ1339" i="1"/>
  <c r="BI876" i="1"/>
  <c r="BI1256" i="1"/>
  <c r="BM945" i="1"/>
  <c r="BL1026" i="1"/>
  <c r="BG935" i="1"/>
  <c r="BP1090" i="1"/>
  <c r="BJ910" i="1"/>
  <c r="BM888" i="1"/>
  <c r="BN1229" i="1"/>
  <c r="BI1272" i="1"/>
  <c r="BL1327" i="1"/>
  <c r="BM1026" i="1"/>
  <c r="BP1264" i="1"/>
  <c r="BL1216" i="1"/>
  <c r="BQ989" i="1"/>
  <c r="BP1311" i="1"/>
  <c r="BH1316" i="1"/>
  <c r="BQ1021" i="1"/>
  <c r="BP948" i="1"/>
  <c r="BH1300" i="1"/>
  <c r="BH1069" i="1"/>
  <c r="BG999" i="1"/>
  <c r="BO1060" i="1"/>
  <c r="BG938" i="1"/>
  <c r="BI1265" i="1"/>
  <c r="BJ931" i="1"/>
  <c r="BP907" i="1"/>
  <c r="BQ1027" i="1"/>
  <c r="BQ902" i="1"/>
  <c r="AH120" i="6" s="1"/>
  <c r="BG1231" i="1"/>
  <c r="BL1219" i="1"/>
  <c r="BG1017" i="1"/>
  <c r="BO1144" i="1"/>
  <c r="BP1202" i="1"/>
  <c r="BI998" i="1"/>
  <c r="BP912" i="1"/>
  <c r="BP971" i="1"/>
  <c r="BQ929" i="1"/>
  <c r="AH147" i="6" s="1"/>
  <c r="BN1373" i="1"/>
  <c r="BI1163" i="1"/>
  <c r="BG1327" i="1"/>
  <c r="BM975" i="1"/>
  <c r="BI1268" i="1"/>
  <c r="BI1366" i="1"/>
  <c r="BN1143" i="1"/>
  <c r="BK1001" i="1"/>
  <c r="BK1257" i="1"/>
  <c r="BM1094" i="1"/>
  <c r="BQ1031" i="1"/>
  <c r="BP1022" i="1"/>
  <c r="BM1035" i="1"/>
  <c r="BO1074" i="1"/>
  <c r="BM1294" i="1"/>
  <c r="BP992" i="1"/>
  <c r="BM1369" i="1"/>
  <c r="BP1201" i="1"/>
  <c r="BP1198" i="1"/>
  <c r="BQ1112" i="1"/>
  <c r="BI956" i="1"/>
  <c r="BJ940" i="1"/>
  <c r="BP1204" i="1"/>
  <c r="BL1355" i="1"/>
  <c r="BO1385" i="1"/>
  <c r="BM1273" i="1"/>
  <c r="BN1232" i="1"/>
  <c r="BP1064" i="1"/>
  <c r="BK1376" i="1"/>
  <c r="BQ1223" i="1"/>
  <c r="BJ924" i="1"/>
  <c r="BN933" i="1"/>
  <c r="BG1209" i="1"/>
  <c r="BG1262" i="1"/>
  <c r="BG892" i="1"/>
  <c r="AI110" i="6" s="1"/>
  <c r="BP1280" i="1"/>
  <c r="BM1313" i="1"/>
  <c r="BK1184" i="1"/>
  <c r="BG1153" i="1"/>
  <c r="BN1177" i="1"/>
  <c r="BP1235" i="1"/>
  <c r="BP1112" i="1"/>
  <c r="BG1116" i="1"/>
  <c r="BP985" i="1"/>
  <c r="BP1359" i="1"/>
  <c r="BH1126" i="1"/>
  <c r="BP974" i="1"/>
  <c r="BG879" i="1"/>
  <c r="AI100" i="6" s="1"/>
  <c r="B100" i="6" s="1"/>
  <c r="BH1073" i="1"/>
  <c r="BI1063" i="1"/>
  <c r="BQ1030" i="1"/>
  <c r="BN1366" i="1"/>
  <c r="BQ1170" i="1"/>
  <c r="BH1217" i="1"/>
  <c r="BP941" i="1"/>
  <c r="BK1029" i="1"/>
  <c r="BO934" i="1"/>
  <c r="BO875" i="1"/>
  <c r="BI1313" i="1"/>
  <c r="BI1177" i="1"/>
  <c r="BM863" i="1"/>
  <c r="BQ1017" i="1"/>
  <c r="BJ1382" i="1"/>
  <c r="BG1184" i="1"/>
  <c r="BJ1184" i="1"/>
  <c r="BJ1308" i="1"/>
  <c r="BP1368" i="1"/>
  <c r="BM1239" i="1"/>
  <c r="BN1193" i="1"/>
  <c r="BL1324" i="1"/>
  <c r="BI1330" i="1"/>
  <c r="BP1381" i="1"/>
  <c r="BJ1329" i="1"/>
  <c r="BO1233" i="1"/>
  <c r="BI1190" i="1"/>
  <c r="BL1034" i="1"/>
  <c r="BL1101" i="1"/>
  <c r="BN1245" i="1"/>
  <c r="BN1061" i="1"/>
  <c r="BK1381" i="1"/>
  <c r="BO1300" i="1"/>
  <c r="BP1148" i="1"/>
  <c r="BO1003" i="1"/>
  <c r="BP1161" i="1"/>
  <c r="BP1247" i="1"/>
  <c r="BI901" i="1"/>
  <c r="BP1101" i="1"/>
  <c r="BI1233" i="1"/>
  <c r="BI959" i="1"/>
  <c r="BP1322" i="1"/>
  <c r="BL1163" i="1"/>
  <c r="BG1016" i="1"/>
  <c r="BP1059" i="1"/>
  <c r="BP916" i="1"/>
  <c r="BM1348" i="1"/>
  <c r="BJ1097" i="1"/>
  <c r="BQ888" i="1"/>
  <c r="BJ1096" i="1"/>
  <c r="BI958" i="1"/>
  <c r="BN1236" i="1"/>
  <c r="BK891" i="1"/>
  <c r="BP1100" i="1"/>
  <c r="BP1043" i="1"/>
  <c r="BN1104" i="1"/>
  <c r="BP977" i="1"/>
  <c r="BP1233" i="1"/>
  <c r="BI952" i="1"/>
  <c r="BJ1371" i="1"/>
  <c r="BP1295" i="1"/>
  <c r="BO954" i="1"/>
  <c r="BP1393" i="1"/>
  <c r="BI1086" i="1"/>
  <c r="BL1304" i="1"/>
  <c r="BG1297" i="1"/>
  <c r="BN914" i="1"/>
  <c r="BM1100" i="1"/>
  <c r="BI954" i="1"/>
  <c r="BQ973" i="1"/>
  <c r="BP1331" i="1"/>
  <c r="BO1102" i="1"/>
  <c r="BJ1003" i="1"/>
  <c r="BM1072" i="1"/>
  <c r="BK1013" i="1"/>
  <c r="BP897" i="1"/>
  <c r="BO1142" i="1"/>
  <c r="BN1320" i="1"/>
  <c r="BH1047" i="1"/>
  <c r="BN1250" i="1"/>
  <c r="BP1231" i="1"/>
  <c r="BM978" i="1"/>
  <c r="BG1106" i="1"/>
  <c r="BJ1168" i="1"/>
  <c r="BP884" i="1"/>
  <c r="BP1244" i="1"/>
  <c r="BH891" i="1"/>
  <c r="BN872" i="1"/>
  <c r="BM1283" i="1"/>
  <c r="BH1375" i="1"/>
  <c r="BQ1312" i="1"/>
  <c r="BN878" i="1"/>
  <c r="BP976" i="1"/>
  <c r="BK1039" i="1"/>
  <c r="BQ1134" i="1"/>
  <c r="BK1068" i="1"/>
  <c r="BG1013" i="1"/>
  <c r="BM1346" i="1"/>
  <c r="BO935" i="1"/>
  <c r="BM1098" i="1"/>
  <c r="BL945" i="1"/>
  <c r="BP1031" i="1"/>
  <c r="BN934" i="1"/>
  <c r="BQ1155" i="1"/>
  <c r="BO1327" i="1"/>
  <c r="BI1026" i="1"/>
  <c r="BM981" i="1"/>
  <c r="BG1289" i="1"/>
  <c r="BQ984" i="1"/>
  <c r="BP1276" i="1"/>
  <c r="BP895" i="1"/>
  <c r="BK1152" i="1"/>
  <c r="BK1140" i="1"/>
  <c r="BH1232" i="1"/>
  <c r="BK1120" i="1"/>
  <c r="BJ1166" i="1"/>
  <c r="BN1082" i="1"/>
  <c r="BL1088" i="1"/>
  <c r="BO1165" i="1"/>
  <c r="BK1137" i="1"/>
  <c r="BP1154" i="1"/>
  <c r="BP1111" i="1"/>
  <c r="BN967" i="1"/>
  <c r="BI1398" i="1"/>
  <c r="BN1079" i="1"/>
  <c r="BK947" i="1"/>
  <c r="BH1337" i="1"/>
  <c r="BG1353" i="1"/>
  <c r="BO1093" i="1"/>
  <c r="BL1021" i="1"/>
  <c r="BQ1103" i="1"/>
  <c r="BK895" i="1"/>
  <c r="BO1384" i="1"/>
  <c r="BP1155" i="1"/>
  <c r="BP1121" i="1"/>
  <c r="BN1111" i="1"/>
  <c r="BQ891" i="1"/>
  <c r="AH109" i="6" s="1"/>
  <c r="BO1373" i="1"/>
  <c r="BQ1154" i="1"/>
  <c r="BK1125" i="1"/>
  <c r="BO991" i="1"/>
  <c r="BL998" i="1"/>
  <c r="BL928" i="1"/>
  <c r="BP1080" i="1"/>
  <c r="BP1044" i="1"/>
  <c r="BK1171" i="1"/>
  <c r="BL939" i="1"/>
  <c r="BP965" i="1"/>
  <c r="BP1175" i="1"/>
  <c r="BJ1069" i="1"/>
  <c r="BN881" i="1"/>
  <c r="BK1340" i="1"/>
  <c r="BP1392" i="1"/>
  <c r="BP1230" i="1"/>
  <c r="BP1350" i="1"/>
  <c r="BP932" i="1"/>
  <c r="BL1081" i="1"/>
  <c r="BL1278" i="1"/>
  <c r="BG1270" i="1"/>
  <c r="BK1274" i="1"/>
  <c r="BH1363" i="1"/>
  <c r="BO1383" i="1"/>
  <c r="BI1219" i="1"/>
  <c r="BP909" i="1"/>
  <c r="BN1257" i="1"/>
  <c r="BN1152" i="1"/>
  <c r="BP1162" i="1"/>
  <c r="BJ1030" i="1"/>
  <c r="BJ872" i="1"/>
  <c r="BO1163" i="1"/>
  <c r="BG1135" i="1"/>
  <c r="BP958" i="1"/>
  <c r="BL912" i="1"/>
  <c r="BP866" i="1"/>
  <c r="BQ1163" i="1"/>
  <c r="BO1363" i="1"/>
  <c r="BL955" i="1"/>
  <c r="BJ1350" i="1"/>
  <c r="BQ947" i="1"/>
  <c r="BL1350" i="1"/>
  <c r="BN1022" i="1"/>
  <c r="BN945" i="1"/>
  <c r="BO1034" i="1"/>
  <c r="BP1173" i="1"/>
  <c r="BL882" i="1"/>
  <c r="BJ1242" i="1"/>
  <c r="BH1094" i="1"/>
  <c r="BK909" i="1"/>
  <c r="BP1300" i="1"/>
  <c r="BP1045" i="1"/>
  <c r="BP881" i="1"/>
  <c r="BG1032" i="1"/>
  <c r="BP1342" i="1"/>
  <c r="BP1386" i="1"/>
  <c r="BJ1318" i="1"/>
  <c r="BQ1191" i="1"/>
  <c r="BL905" i="1"/>
  <c r="BP1087" i="1"/>
  <c r="BI1384" i="1"/>
  <c r="BI885" i="1"/>
  <c r="BQ1187" i="1"/>
  <c r="BQ1345" i="1"/>
  <c r="BM1198" i="1"/>
  <c r="BH946" i="1"/>
  <c r="BJ1033" i="1"/>
  <c r="BO1141" i="1"/>
  <c r="BH1178" i="1"/>
  <c r="BG1371" i="1"/>
  <c r="BQ1033" i="1"/>
  <c r="BP1036" i="1"/>
  <c r="BM971" i="1"/>
  <c r="BH1329" i="1"/>
  <c r="BM1252" i="1"/>
  <c r="BP902" i="1"/>
  <c r="BP1041" i="1"/>
  <c r="BP1040" i="1"/>
  <c r="BM1033" i="1"/>
  <c r="BP1379" i="1"/>
  <c r="BP1120" i="1"/>
  <c r="BP930" i="1"/>
  <c r="BO1265" i="1"/>
  <c r="BP1240" i="1"/>
  <c r="BK1096" i="1"/>
  <c r="BP1164" i="1"/>
  <c r="BM958" i="1"/>
  <c r="BG1285" i="1"/>
  <c r="BQ1090" i="1"/>
  <c r="BN1327" i="1"/>
  <c r="BN1176" i="1"/>
  <c r="BO1109" i="1"/>
  <c r="BH1214" i="1"/>
  <c r="BM924" i="1"/>
  <c r="BN1300" i="1"/>
  <c r="BO1305" i="1"/>
  <c r="BP931" i="1"/>
  <c r="BO1247" i="1"/>
  <c r="BQ1029" i="1"/>
  <c r="BJ1001" i="1"/>
  <c r="BH1022" i="1"/>
  <c r="BL1120" i="1"/>
  <c r="BL1393" i="1"/>
  <c r="BP864" i="1"/>
  <c r="BP1035" i="1"/>
  <c r="BO1266" i="1"/>
  <c r="BP1206" i="1"/>
  <c r="BN1381" i="1"/>
  <c r="BP972" i="1"/>
  <c r="BG1104" i="1"/>
  <c r="BO965" i="1"/>
  <c r="BN998" i="1"/>
  <c r="BJ1267" i="1"/>
  <c r="BL1155" i="1"/>
  <c r="BJ961" i="1"/>
  <c r="BP1257" i="1"/>
  <c r="BI1389" i="1"/>
  <c r="BQ1209" i="1"/>
  <c r="BP1197" i="1"/>
  <c r="BL1192" i="1"/>
  <c r="BK1115" i="1"/>
  <c r="BG1037" i="1"/>
  <c r="BK1128" i="1"/>
  <c r="BP883" i="1"/>
  <c r="BG1022" i="1"/>
  <c r="BH1219" i="1"/>
  <c r="BP1219" i="1"/>
  <c r="BH1393" i="1"/>
  <c r="BP1382" i="1"/>
  <c r="BP918" i="1"/>
  <c r="BO889" i="1"/>
  <c r="BQ1179" i="1"/>
  <c r="BN1304" i="1"/>
  <c r="BH1364" i="1"/>
  <c r="BN1185" i="1"/>
  <c r="BO1171" i="1"/>
  <c r="BM1112" i="1"/>
  <c r="BH1223" i="1"/>
  <c r="BP1232" i="1"/>
  <c r="BM1245" i="1"/>
  <c r="BQ878" i="1"/>
  <c r="AH99" i="6" s="1"/>
  <c r="BM1281" i="1"/>
  <c r="BL1338" i="1"/>
  <c r="BM1189" i="1"/>
  <c r="BP1172" i="1"/>
  <c r="BG950" i="1"/>
  <c r="BO975" i="1"/>
  <c r="BI1364" i="1"/>
  <c r="BM1149" i="1"/>
  <c r="BK1105" i="1"/>
  <c r="BN1140" i="1"/>
  <c r="BH1372" i="1"/>
  <c r="BI1031" i="1"/>
  <c r="BH1078" i="1"/>
  <c r="BH1251" i="1"/>
  <c r="BI976" i="1"/>
  <c r="BM946" i="1"/>
  <c r="BM1167" i="1"/>
  <c r="BP994" i="1"/>
  <c r="BJ1147" i="1"/>
  <c r="BQ1350" i="1"/>
  <c r="BQ981" i="1"/>
  <c r="BG1256" i="1"/>
  <c r="BP1114" i="1"/>
  <c r="BP1061" i="1"/>
  <c r="BL946" i="1"/>
  <c r="BP951" i="1"/>
  <c r="BI862" i="1"/>
  <c r="BJ1156" i="1"/>
  <c r="BO1002" i="1"/>
  <c r="BP1182" i="1"/>
  <c r="BK999" i="1"/>
  <c r="BP1252" i="1"/>
  <c r="BP1353" i="1"/>
  <c r="BH1331" i="1"/>
  <c r="BK1168" i="1"/>
  <c r="BP1245" i="1"/>
  <c r="BQ998" i="1"/>
  <c r="BJ1259" i="1"/>
  <c r="BI1309" i="1"/>
  <c r="BP1348" i="1"/>
  <c r="BP1224" i="1"/>
  <c r="BM1216" i="1"/>
  <c r="BJ1295" i="1"/>
  <c r="BJ888" i="1"/>
  <c r="BP1074" i="1"/>
  <c r="BG960" i="1"/>
  <c r="BL1133" i="1"/>
  <c r="BL1068" i="1"/>
  <c r="BH1163" i="1"/>
  <c r="BP1183" i="1"/>
  <c r="BI1068" i="1"/>
  <c r="BG1010" i="1"/>
  <c r="BQ1354" i="1"/>
  <c r="BH1293" i="1"/>
  <c r="BJ1139" i="1"/>
  <c r="BJ1065" i="1"/>
  <c r="BP1124" i="1"/>
  <c r="BG980" i="1"/>
  <c r="BJ1305" i="1"/>
  <c r="BG924" i="1"/>
  <c r="AI142" i="6" s="1"/>
  <c r="BK1271" i="1"/>
  <c r="BJ1196" i="1"/>
  <c r="BP1278" i="1"/>
  <c r="BI1241" i="1"/>
  <c r="BL1070" i="1"/>
  <c r="BN1006" i="1"/>
  <c r="BH1207" i="1"/>
  <c r="BQ1126" i="1"/>
  <c r="BL965" i="1"/>
  <c r="BI1153" i="1"/>
  <c r="BO1147" i="1"/>
  <c r="BM1327" i="1"/>
  <c r="BP927" i="1"/>
  <c r="BP943" i="1"/>
  <c r="BN1271" i="1"/>
  <c r="BH991" i="1"/>
  <c r="BO1009" i="1"/>
  <c r="BP1296" i="1"/>
  <c r="BJ1032" i="1"/>
  <c r="BH1277" i="1"/>
  <c r="BJ1262" i="1"/>
  <c r="BH1040" i="1"/>
  <c r="BL1196" i="1"/>
  <c r="BQ926" i="1"/>
  <c r="AH144" i="6" s="1"/>
  <c r="BP878" i="1"/>
  <c r="BQ1283" i="1"/>
  <c r="BP1243" i="1"/>
  <c r="BL1251" i="1"/>
  <c r="BG1343" i="1"/>
  <c r="BI968" i="1"/>
  <c r="BL1308" i="1"/>
  <c r="BN1306" i="1"/>
  <c r="BO1038" i="1"/>
  <c r="BI1356" i="1"/>
  <c r="BK1350" i="1"/>
  <c r="BG1122" i="1"/>
  <c r="BP873" i="1"/>
  <c r="BP1362" i="1"/>
  <c r="BI1059" i="1"/>
  <c r="BQ1346" i="1"/>
  <c r="BG1312" i="1"/>
  <c r="BL1263" i="1"/>
  <c r="BK1262" i="1"/>
  <c r="BO1229" i="1"/>
  <c r="BP1395" i="1"/>
  <c r="BN1078" i="1"/>
  <c r="BI1165" i="1"/>
  <c r="BL1138" i="1"/>
  <c r="BJ1253" i="1"/>
  <c r="BP1251" i="1"/>
  <c r="BO1237" i="1"/>
  <c r="BG1187" i="1"/>
  <c r="BL1144" i="1"/>
  <c r="BP926" i="1"/>
  <c r="BP1117" i="1"/>
  <c r="BQ1256" i="1"/>
  <c r="BO1325" i="1"/>
  <c r="BN1393" i="1"/>
  <c r="BI1095" i="1"/>
  <c r="BM1080" i="1"/>
  <c r="BJ1392" i="1"/>
  <c r="BG1145" i="1"/>
  <c r="BJ909" i="1"/>
  <c r="BJ1101" i="1"/>
  <c r="BP910" i="1"/>
  <c r="BP1189" i="1"/>
  <c r="BP1001" i="1"/>
  <c r="BJ1190" i="1"/>
  <c r="BJ970" i="1"/>
  <c r="BH1244" i="1"/>
  <c r="BG1155" i="1"/>
  <c r="BO1361" i="1"/>
  <c r="BL1382" i="1"/>
  <c r="BN1189" i="1"/>
  <c r="BL1361" i="1"/>
  <c r="BO1315" i="1"/>
  <c r="BQ1374" i="1"/>
  <c r="BJ1130" i="1"/>
  <c r="BL1300" i="1"/>
  <c r="BP1005" i="1"/>
  <c r="BH1002" i="1"/>
  <c r="BG1293" i="1"/>
  <c r="BG1029" i="1"/>
  <c r="BO885" i="1"/>
  <c r="BN1014" i="1"/>
  <c r="BN1212" i="1"/>
  <c r="BQ1327" i="1"/>
  <c r="BJ1383" i="1"/>
  <c r="BN898" i="1"/>
  <c r="BJ1008" i="1"/>
  <c r="BP1366" i="1"/>
  <c r="BP1352" i="1"/>
  <c r="BL906" i="1"/>
  <c r="BI1333" i="1"/>
  <c r="BQ968" i="1"/>
  <c r="BM1093" i="1"/>
  <c r="BO952" i="1"/>
  <c r="BM1008" i="1"/>
  <c r="BL1316" i="1"/>
  <c r="BN1161" i="1"/>
  <c r="BH1130" i="1"/>
  <c r="BO1245" i="1"/>
  <c r="BP1313" i="1"/>
  <c r="BQ1149" i="1"/>
  <c r="BP1000" i="1"/>
  <c r="BH1319" i="1"/>
  <c r="BP1367" i="1"/>
  <c r="BN1157" i="1"/>
  <c r="BI1284" i="1"/>
  <c r="BN987" i="1"/>
  <c r="BK1130" i="1"/>
  <c r="BL948" i="1"/>
  <c r="BG1200" i="1"/>
  <c r="BG1126" i="1"/>
  <c r="BG1046" i="1"/>
  <c r="BG1061" i="1"/>
  <c r="BN917" i="1"/>
  <c r="BQ1237" i="1"/>
  <c r="BJ1215" i="1"/>
  <c r="BM1124" i="1"/>
  <c r="BQ1236" i="1"/>
  <c r="BP938" i="1"/>
  <c r="BL1386" i="1"/>
  <c r="BK1138" i="1"/>
  <c r="BQ1043" i="1"/>
  <c r="BJ965" i="1"/>
  <c r="BL1374" i="1"/>
  <c r="BJ1385" i="1"/>
  <c r="BO962" i="1"/>
  <c r="BI1039" i="1"/>
  <c r="BG1290" i="1"/>
  <c r="BP1323" i="1"/>
  <c r="BL1378" i="1"/>
  <c r="BO1216" i="1"/>
  <c r="BM987" i="1"/>
  <c r="BN1280" i="1"/>
  <c r="BH1144" i="1"/>
  <c r="BQ1334" i="1"/>
  <c r="BG1255" i="1"/>
  <c r="BM1015" i="1"/>
  <c r="BP1338" i="1"/>
  <c r="BP1191" i="1"/>
  <c r="BP1118" i="1"/>
  <c r="BO1006" i="1"/>
  <c r="BI1399" i="1"/>
  <c r="BL1150" i="1"/>
  <c r="BP1282" i="1"/>
  <c r="BJ1391" i="1"/>
  <c r="BL894" i="1"/>
  <c r="BM864" i="1"/>
  <c r="BO1064" i="1"/>
  <c r="BQ1013" i="1"/>
  <c r="BL1230" i="1"/>
  <c r="BP1105" i="1"/>
  <c r="BH1322" i="1"/>
  <c r="BM1376" i="1"/>
  <c r="BG1121" i="1"/>
  <c r="BL943" i="1"/>
  <c r="BK1293" i="1"/>
  <c r="BK955" i="1"/>
  <c r="BP993" i="1"/>
  <c r="BK974" i="1"/>
  <c r="BO1092" i="1"/>
  <c r="BP1065" i="1"/>
  <c r="BP975" i="1"/>
  <c r="BP891" i="1"/>
  <c r="BG1324" i="1"/>
  <c r="BP915" i="1"/>
  <c r="BH1120" i="1"/>
  <c r="BN940" i="1"/>
  <c r="BP1025" i="1"/>
  <c r="BL891" i="1"/>
  <c r="BP1236" i="1"/>
  <c r="BK1325" i="1"/>
  <c r="BJ1263" i="1"/>
  <c r="BQ1044" i="1"/>
  <c r="BI1083" i="1"/>
  <c r="BQ905" i="1"/>
  <c r="AH123" i="6" s="1"/>
  <c r="BH1273" i="1"/>
  <c r="BH1307" i="1"/>
  <c r="BM1302" i="1"/>
  <c r="BO1273" i="1"/>
  <c r="BP1135" i="1"/>
  <c r="BG919" i="1"/>
  <c r="AI137" i="6" s="1"/>
  <c r="BJ1386" i="1"/>
  <c r="BQ1284" i="1"/>
  <c r="BJ1345" i="1"/>
  <c r="BP1222" i="1"/>
  <c r="BQ979" i="1"/>
  <c r="BM952" i="1"/>
  <c r="BL1306" i="1"/>
  <c r="BN1273" i="1"/>
  <c r="BM1237" i="1"/>
  <c r="BP995" i="1"/>
  <c r="BG1212" i="1"/>
  <c r="BQ1143" i="1"/>
  <c r="BL1351" i="1"/>
  <c r="BG1380" i="1"/>
  <c r="BP1163" i="1"/>
  <c r="BJ914" i="1"/>
  <c r="BP1037" i="1"/>
  <c r="BK1253" i="1"/>
  <c r="BK1114" i="1"/>
  <c r="BN1060" i="1"/>
  <c r="BN1277" i="1"/>
  <c r="BK996" i="1"/>
  <c r="BP1361" i="1"/>
  <c r="BL1370" i="1"/>
  <c r="BL1198" i="1"/>
  <c r="BH1286" i="1"/>
  <c r="BP1009" i="1"/>
  <c r="BI1319" i="1"/>
  <c r="BK1043" i="1"/>
  <c r="BK1126" i="1"/>
  <c r="BJ1059" i="1"/>
  <c r="BM916" i="1"/>
  <c r="BQ1364" i="1"/>
  <c r="BK1236" i="1"/>
  <c r="BO1175" i="1"/>
  <c r="BM1213" i="1"/>
  <c r="BM872" i="1"/>
  <c r="BK1018" i="1"/>
  <c r="BG948" i="1"/>
  <c r="BN1372" i="1"/>
  <c r="BI1347" i="1"/>
  <c r="BI1197" i="1"/>
  <c r="BK903" i="1"/>
  <c r="BH944" i="1"/>
  <c r="BP1279" i="1"/>
  <c r="BN1343" i="1"/>
  <c r="BK1123" i="1"/>
  <c r="BG1091" i="1"/>
  <c r="BH1169" i="1"/>
  <c r="BP1302" i="1"/>
  <c r="BM1115" i="1"/>
  <c r="BP919" i="1"/>
  <c r="BO1182" i="1"/>
  <c r="BK1352" i="1"/>
  <c r="BI1110" i="1"/>
  <c r="BP1330" i="1"/>
  <c r="BK1187" i="1"/>
  <c r="BG1358" i="1"/>
  <c r="BI1357" i="1"/>
  <c r="BN1007" i="1"/>
  <c r="BG1267" i="1"/>
  <c r="BH1362" i="1"/>
  <c r="BN1376" i="1"/>
  <c r="BQ942" i="1"/>
  <c r="BJ1378" i="1"/>
  <c r="BM1205" i="1"/>
  <c r="BI1142" i="1"/>
  <c r="BP1214" i="1"/>
  <c r="BP1091" i="1"/>
  <c r="BP1213" i="1"/>
  <c r="BQ1253" i="1"/>
  <c r="BI1320" i="1"/>
  <c r="BK1147" i="1"/>
  <c r="BH1275" i="1"/>
  <c r="BI1242" i="1"/>
  <c r="BL1373" i="1"/>
  <c r="BJ1006" i="1"/>
  <c r="BG1379" i="1"/>
  <c r="BH1109" i="1"/>
  <c r="BH977" i="1"/>
  <c r="BG1268" i="1"/>
  <c r="BG1177" i="1"/>
  <c r="BL999" i="1"/>
  <c r="BI1125" i="1"/>
  <c r="BP980" i="1"/>
  <c r="BP1307" i="1"/>
  <c r="BO924" i="1"/>
  <c r="BP1272" i="1"/>
  <c r="BH1049" i="1"/>
  <c r="BL1020" i="1"/>
  <c r="BP1084" i="1"/>
  <c r="BP1306" i="1"/>
  <c r="BK1391" i="1"/>
  <c r="BI1338" i="1"/>
  <c r="BI1250" i="1"/>
  <c r="BG910" i="1"/>
  <c r="AI128" i="6" s="1"/>
  <c r="BL1333" i="1"/>
  <c r="BO1043" i="1"/>
  <c r="BO1239" i="1"/>
  <c r="BM1308" i="1"/>
  <c r="BI942" i="1"/>
  <c r="BP1103" i="1"/>
  <c r="BK916" i="1"/>
  <c r="BN1313" i="1"/>
  <c r="BO1354" i="1"/>
  <c r="BG1340" i="1"/>
  <c r="BH1161" i="1"/>
  <c r="BK1127" i="1"/>
  <c r="BN1346" i="1"/>
  <c r="BN1003" i="1"/>
  <c r="BG1064" i="1"/>
  <c r="BP1151" i="1"/>
  <c r="BG1023" i="1"/>
  <c r="BH877" i="1"/>
  <c r="BG1221" i="1"/>
  <c r="BJ1321" i="1"/>
  <c r="BK959" i="1"/>
  <c r="BG866" i="1"/>
  <c r="AI87" i="6" s="1"/>
  <c r="BJ1103" i="1"/>
  <c r="BG993" i="1"/>
  <c r="BH1389" i="1"/>
  <c r="BP893" i="1"/>
  <c r="BI898" i="1"/>
  <c r="BO886" i="1"/>
  <c r="BL881" i="1"/>
  <c r="BG1109" i="1"/>
  <c r="BM974" i="1"/>
  <c r="BH1043" i="1"/>
  <c r="BG978" i="1"/>
  <c r="BL896" i="1"/>
  <c r="BM1310" i="1"/>
  <c r="BP922" i="1"/>
  <c r="BM1314" i="1"/>
  <c r="BN1017" i="1"/>
  <c r="BP898" i="1"/>
  <c r="BI881" i="1"/>
  <c r="BM1291" i="1"/>
  <c r="BH942" i="1"/>
  <c r="BK1313" i="1"/>
  <c r="BP1304" i="1"/>
  <c r="BN1390" i="1"/>
  <c r="BK922" i="1"/>
  <c r="BM1209" i="1"/>
  <c r="BJ979" i="1"/>
  <c r="BQ1177" i="1"/>
  <c r="BM1352" i="1"/>
  <c r="BP1337" i="1"/>
  <c r="BP1380" i="1"/>
  <c r="BP1129" i="1"/>
  <c r="BH1306" i="1"/>
  <c r="BM1243" i="1"/>
  <c r="BM1004" i="1"/>
  <c r="BM1215" i="1"/>
  <c r="BQ1241" i="1"/>
  <c r="BQ1002" i="1"/>
  <c r="BI1270" i="1"/>
  <c r="BQ1276" i="1"/>
  <c r="BP1205" i="1"/>
  <c r="BN1361" i="1"/>
  <c r="BQ1151" i="1"/>
  <c r="BK1150" i="1"/>
  <c r="BG1222" i="1"/>
  <c r="BO1139" i="1"/>
  <c r="BJ1012" i="1"/>
  <c r="BP1396" i="1"/>
  <c r="BM1299" i="1"/>
  <c r="BL1116" i="1"/>
  <c r="BP936" i="1"/>
  <c r="BN1334" i="1"/>
  <c r="BM1183" i="1"/>
  <c r="BI1206" i="1"/>
  <c r="BH1318" i="1"/>
  <c r="BH1394" i="1"/>
  <c r="BJ1132" i="1"/>
  <c r="BK1221" i="1"/>
  <c r="BQ975" i="1"/>
  <c r="BL923" i="1"/>
  <c r="BP966" i="1"/>
  <c r="BI1178" i="1"/>
  <c r="BK966" i="1"/>
  <c r="BL1295" i="1"/>
  <c r="BM1071" i="1"/>
  <c r="BP1283" i="1"/>
  <c r="BQ950" i="1"/>
  <c r="BL1377" i="1"/>
  <c r="BI861" i="1"/>
  <c r="BL1395" i="1"/>
  <c r="BP1016" i="1"/>
  <c r="BQ1041" i="1"/>
  <c r="BK941" i="1"/>
  <c r="BL1315" i="1"/>
  <c r="BN1314" i="1"/>
  <c r="BK962" i="1"/>
  <c r="BM1145" i="1"/>
  <c r="BQ1217" i="1"/>
  <c r="BM1284" i="1"/>
  <c r="BK964" i="1"/>
  <c r="BI1123" i="1"/>
  <c r="BJ941" i="1"/>
  <c r="BK1011" i="1"/>
  <c r="BL929" i="1"/>
  <c r="BP1159" i="1"/>
  <c r="BI1380" i="1"/>
  <c r="BN1084" i="1"/>
  <c r="BP875" i="1"/>
  <c r="BI1195" i="1"/>
  <c r="BK1276" i="1"/>
  <c r="BQ1097" i="1"/>
  <c r="BM1394" i="1"/>
  <c r="BL921" i="1"/>
  <c r="BP887" i="1"/>
  <c r="BG1307" i="1"/>
  <c r="BO983" i="1"/>
  <c r="BJ1039" i="1"/>
  <c r="BQ1297" i="1"/>
  <c r="BQ1173" i="1"/>
  <c r="BK1210" i="1"/>
  <c r="BK923" i="1"/>
  <c r="BL966" i="1"/>
  <c r="BG1063" i="1"/>
  <c r="BP970" i="1"/>
  <c r="BM1191" i="1"/>
  <c r="BH1399" i="1"/>
  <c r="BP1333" i="1"/>
  <c r="BP1003" i="1"/>
  <c r="BN1037" i="1"/>
  <c r="BI1044" i="1"/>
  <c r="BL1259" i="1"/>
  <c r="BP1006" i="1"/>
  <c r="BG1278" i="1"/>
  <c r="BP1157" i="1"/>
  <c r="BK1219" i="1"/>
  <c r="BJ1037" i="1"/>
  <c r="BQ1080" i="1"/>
  <c r="BK976" i="1"/>
  <c r="BG894" i="1"/>
  <c r="AI112" i="6" s="1"/>
  <c r="BL984" i="1"/>
  <c r="BQ1319" i="1"/>
  <c r="BI1215" i="1"/>
  <c r="BI1127" i="1"/>
  <c r="BI1108" i="1"/>
  <c r="BP1081" i="1"/>
  <c r="BK1301" i="1"/>
  <c r="BN1345" i="1"/>
  <c r="BK1290" i="1"/>
  <c r="BP892" i="1"/>
  <c r="BJ1369" i="1"/>
  <c r="BM1289" i="1"/>
  <c r="BI1368" i="1"/>
  <c r="BQ1367" i="1"/>
  <c r="BQ1240" i="1"/>
  <c r="BN1074" i="1"/>
  <c r="BJ1254" i="1"/>
  <c r="BL1157" i="1"/>
  <c r="BN1392" i="1"/>
  <c r="BM1379" i="1"/>
  <c r="BH983" i="1"/>
  <c r="BG965" i="1"/>
  <c r="BP1291" i="1"/>
  <c r="BH1025" i="1"/>
  <c r="BP1369" i="1"/>
  <c r="BH1348" i="1"/>
  <c r="BP1394" i="1"/>
  <c r="BL1344" i="1"/>
  <c r="BG1128" i="1"/>
  <c r="BH1201" i="1"/>
  <c r="BO1289" i="1"/>
  <c r="BG1114" i="1"/>
  <c r="BK945" i="1"/>
  <c r="BQ861" i="1"/>
  <c r="AH82" i="6" s="1"/>
  <c r="BK1259" i="1"/>
  <c r="BP1290" i="1"/>
  <c r="BJ1029" i="1"/>
  <c r="BM950" i="1"/>
  <c r="BG1208" i="1"/>
  <c r="BH1288" i="1"/>
  <c r="BN1333" i="1"/>
  <c r="BN1275" i="1"/>
  <c r="BP1293" i="1"/>
  <c r="BQ1387" i="1"/>
  <c r="BI1255" i="1"/>
  <c r="BO1225" i="1"/>
  <c r="BP1258" i="1"/>
  <c r="BQ1141" i="1"/>
  <c r="BG1347" i="1"/>
  <c r="BP1317" i="1"/>
  <c r="BH989" i="1"/>
  <c r="BJ1189" i="1"/>
  <c r="BG1215" i="1"/>
  <c r="BQ1299" i="1"/>
  <c r="BL1331" i="1"/>
  <c r="BP1357" i="1"/>
  <c r="BI1145" i="1"/>
  <c r="BK1302" i="1"/>
  <c r="BP989" i="1"/>
  <c r="BN952" i="1"/>
  <c r="BG1039" i="1"/>
  <c r="BH1014" i="1"/>
  <c r="BN1255" i="1"/>
  <c r="BK1196" i="1"/>
  <c r="BG891" i="1"/>
  <c r="AI109" i="6" s="1"/>
  <c r="BJ912" i="1"/>
  <c r="BN1368" i="1"/>
  <c r="BN1197" i="1"/>
  <c r="BM1312" i="1"/>
  <c r="BQ1146" i="1"/>
  <c r="BH1234" i="1"/>
  <c r="BN1387" i="1"/>
  <c r="BM1271" i="1"/>
  <c r="BQ1039" i="1"/>
  <c r="BQ1007" i="1"/>
  <c r="BI967" i="1"/>
  <c r="BP1010" i="1"/>
  <c r="BP1259" i="1"/>
  <c r="BL1399" i="1"/>
  <c r="BI917" i="1"/>
  <c r="BM1045" i="1"/>
  <c r="BH1312" i="1"/>
  <c r="BI1005" i="1"/>
  <c r="BI1189" i="1"/>
  <c r="BH1117" i="1"/>
  <c r="BL1282" i="1"/>
  <c r="BG1244" i="1"/>
  <c r="BM906" i="1"/>
  <c r="BL1363" i="1"/>
  <c r="BH1265" i="1"/>
  <c r="BM1231" i="1"/>
  <c r="BM1266" i="1"/>
  <c r="BJ1137" i="1"/>
  <c r="BG930" i="1"/>
  <c r="AI148" i="6" s="1"/>
  <c r="BP996" i="1"/>
  <c r="BP920" i="1"/>
  <c r="BP1339" i="1"/>
  <c r="BO1312" i="1"/>
  <c r="BI1392" i="1"/>
  <c r="BJ1374" i="1"/>
  <c r="BI1282" i="1"/>
  <c r="BL1171" i="1"/>
  <c r="BJ962" i="1"/>
  <c r="BJ1194" i="1"/>
  <c r="BG1190" i="1"/>
  <c r="BK1161" i="1"/>
  <c r="BG1252" i="1"/>
  <c r="BK1166" i="1"/>
  <c r="BN1281" i="1"/>
  <c r="BI1395" i="1"/>
  <c r="BH1100" i="1"/>
  <c r="BL954" i="1"/>
  <c r="BJ992" i="1"/>
  <c r="BM1387" i="1"/>
  <c r="BG1203" i="1"/>
  <c r="BP987" i="1"/>
  <c r="BP1186" i="1"/>
  <c r="BP1298" i="1"/>
  <c r="BP1309" i="1"/>
  <c r="BJ934" i="1"/>
  <c r="BG1315" i="1"/>
  <c r="BJ1197" i="1"/>
  <c r="BP1141" i="1"/>
  <c r="BM1322" i="1"/>
  <c r="BJ1310" i="1"/>
  <c r="BQ1160" i="1"/>
  <c r="BP1254" i="1"/>
  <c r="BP1238" i="1"/>
  <c r="BP876" i="1"/>
  <c r="BM1356" i="1"/>
  <c r="BM1250" i="1"/>
  <c r="BJ972" i="1"/>
  <c r="BH1015" i="1"/>
  <c r="BQ1169" i="1"/>
  <c r="BP1308" i="1"/>
  <c r="BO1295" i="1"/>
  <c r="BM1203" i="1"/>
  <c r="BO1131" i="1"/>
  <c r="BH1168" i="1"/>
  <c r="BQ1306" i="1"/>
  <c r="BP1109" i="1"/>
  <c r="BH1373" i="1"/>
  <c r="BL1302" i="1"/>
  <c r="BI1103" i="1"/>
  <c r="BK1122" i="1"/>
  <c r="BH1107" i="1"/>
  <c r="BG1097" i="1"/>
  <c r="BN1307" i="1"/>
  <c r="BO1257" i="1"/>
  <c r="BH1004" i="1"/>
  <c r="BO1331" i="1"/>
  <c r="BG1396" i="1"/>
  <c r="BG1281" i="1"/>
  <c r="BM1188" i="1"/>
  <c r="BG1227" i="1"/>
  <c r="BH1018" i="1"/>
  <c r="BO979" i="1"/>
  <c r="BL1099" i="1"/>
  <c r="BL1265" i="1"/>
  <c r="BI1080" i="1"/>
  <c r="BP1270" i="1"/>
  <c r="BP1176" i="1"/>
  <c r="BN873" i="1"/>
  <c r="BG1000" i="1"/>
  <c r="BL1108" i="1"/>
  <c r="BK1321" i="1"/>
  <c r="BN1110" i="1"/>
  <c r="BJ1212" i="1"/>
  <c r="BK1170" i="1"/>
  <c r="BG1325" i="1"/>
  <c r="BM999" i="1"/>
  <c r="BN1244" i="1"/>
  <c r="BN1203" i="1"/>
  <c r="BM1142" i="1"/>
  <c r="BN1242" i="1"/>
  <c r="BH1377" i="1"/>
  <c r="BO1382" i="1"/>
  <c r="BO984" i="1"/>
  <c r="BI1042" i="1"/>
  <c r="BP1130" i="1"/>
  <c r="BQ892" i="1"/>
  <c r="AH110" i="6" s="1"/>
  <c r="BQ883" i="1"/>
  <c r="AH104" i="6" s="1"/>
  <c r="BM1024" i="1"/>
  <c r="BH1379" i="1"/>
  <c r="BL1262" i="1"/>
  <c r="BM1275" i="1"/>
  <c r="BM1220" i="1"/>
  <c r="BQ1140" i="1"/>
  <c r="BH1224" i="1"/>
  <c r="BK1260" i="1"/>
  <c r="BM1382" i="1"/>
  <c r="BQ896" i="1"/>
  <c r="AH114" i="6" s="1"/>
  <c r="BJ1251" i="1"/>
  <c r="BM1360" i="1"/>
  <c r="BM1088" i="1"/>
  <c r="BQ931" i="1"/>
  <c r="AH149" i="6" s="1"/>
  <c r="BJ1312" i="1"/>
  <c r="BP1049" i="1"/>
  <c r="BP1303" i="1"/>
  <c r="BI1226" i="1"/>
  <c r="BP1123" i="1"/>
  <c r="BP1046" i="1"/>
  <c r="BP1209" i="1"/>
  <c r="BL1245" i="1"/>
  <c r="BN1158" i="1"/>
  <c r="BP1289" i="1"/>
  <c r="BP1171" i="1"/>
  <c r="BP952" i="1"/>
  <c r="BK1214" i="1"/>
  <c r="BK893" i="1"/>
  <c r="BK1235" i="1"/>
  <c r="BM1224" i="1"/>
  <c r="BQ1009" i="1"/>
  <c r="BP1122" i="1"/>
  <c r="BQ1287" i="1"/>
  <c r="BN1093" i="1"/>
  <c r="BH1243" i="1"/>
  <c r="BJ1171" i="1"/>
  <c r="BK1347" i="1"/>
  <c r="BQ1037" i="1"/>
  <c r="BH1147" i="1"/>
  <c r="BK1292" i="1"/>
  <c r="BQ1273" i="1"/>
  <c r="BN1073" i="1"/>
  <c r="BH1202" i="1"/>
  <c r="BP1116" i="1"/>
  <c r="BP1194" i="1"/>
  <c r="BP1190" i="1"/>
  <c r="BP982" i="1"/>
  <c r="BO1184" i="1"/>
  <c r="BP1082" i="1"/>
  <c r="BQ1303" i="1"/>
  <c r="BM1107" i="1"/>
  <c r="BL1049" i="1"/>
  <c r="BH1340" i="1"/>
  <c r="BJ1317" i="1"/>
  <c r="BI1134" i="1"/>
  <c r="BM1083" i="1"/>
  <c r="BP1355" i="1"/>
  <c r="BO1232" i="1"/>
  <c r="BM1334" i="1"/>
  <c r="BI1325" i="1"/>
  <c r="BP1377" i="1"/>
  <c r="BP1160" i="1"/>
  <c r="BQ1042" i="1"/>
  <c r="BG1251" i="1"/>
  <c r="BP997" i="1"/>
  <c r="BK994" i="1"/>
  <c r="BL1143" i="1"/>
  <c r="BP1344" i="1"/>
  <c r="BK1268" i="1"/>
  <c r="BQ910" i="1"/>
  <c r="AH128" i="6" s="1"/>
  <c r="BI1009" i="1"/>
  <c r="BH1036" i="1"/>
  <c r="BP1267" i="1"/>
  <c r="BP1199" i="1"/>
  <c r="BJ1119" i="1"/>
  <c r="BK1324" i="1"/>
  <c r="BJ1180" i="1"/>
  <c r="BO1047" i="1"/>
  <c r="BG929" i="1"/>
  <c r="AI147" i="6" s="1"/>
  <c r="BH886" i="1"/>
  <c r="BL1140" i="1"/>
  <c r="BN1263" i="1"/>
  <c r="BG1134" i="1"/>
  <c r="BQ1184" i="1"/>
  <c r="BM1399" i="1"/>
  <c r="BM1241" i="1"/>
  <c r="BP960" i="1"/>
  <c r="BH1398" i="1"/>
  <c r="BJ1206" i="1"/>
  <c r="BI1060" i="1"/>
  <c r="BK1305" i="1"/>
  <c r="BM1248" i="1"/>
  <c r="BP1156" i="1"/>
  <c r="BQ1198" i="1"/>
  <c r="BK938" i="1"/>
  <c r="BM1129" i="1"/>
  <c r="BP1299" i="1"/>
  <c r="BJ1131" i="1"/>
  <c r="BO1399" i="1"/>
  <c r="BQ1199" i="1"/>
  <c r="BK1353" i="1"/>
  <c r="BI978" i="1"/>
  <c r="BK1026" i="1"/>
  <c r="BM1118" i="1"/>
  <c r="BO980" i="1"/>
  <c r="BQ1206" i="1"/>
  <c r="BN1395" i="1"/>
  <c r="BO861" i="1"/>
  <c r="BL1239" i="1"/>
  <c r="BP1277" i="1"/>
  <c r="BQ1085" i="1"/>
  <c r="BH1195" i="1"/>
  <c r="BP1294" i="1"/>
  <c r="BL938" i="1"/>
  <c r="BQ1289" i="1"/>
  <c r="BL1234" i="1"/>
  <c r="BP1014" i="1"/>
  <c r="BH1173" i="1"/>
  <c r="BI892" i="1"/>
  <c r="BI1376" i="1"/>
  <c r="BH1380" i="1"/>
  <c r="BM930" i="1"/>
  <c r="BP957" i="1"/>
  <c r="BK1396" i="1"/>
  <c r="BP1263" i="1"/>
  <c r="BO1350" i="1"/>
  <c r="BK1377" i="1"/>
  <c r="BJ953" i="1"/>
  <c r="BO893" i="1"/>
  <c r="BG944" i="1"/>
  <c r="BP949" i="1"/>
  <c r="BP967" i="1"/>
  <c r="BP1215" i="1"/>
  <c r="BP1158" i="1"/>
  <c r="BM1279" i="1"/>
  <c r="BN1337" i="1"/>
  <c r="BK1273" i="1"/>
  <c r="BJ903" i="1"/>
  <c r="BG1298" i="1"/>
  <c r="BH928" i="1"/>
  <c r="BK1083" i="1"/>
  <c r="BP1060" i="1"/>
  <c r="BI874" i="1"/>
  <c r="BQ1124" i="1"/>
  <c r="BH1137" i="1"/>
  <c r="BQ1281" i="1"/>
  <c r="BG1384" i="1"/>
  <c r="BL986" i="1"/>
  <c r="BG1213" i="1"/>
  <c r="BP1375" i="1"/>
  <c r="BH916" i="1"/>
  <c r="BM1084" i="1"/>
  <c r="BI1352" i="1"/>
  <c r="BP1024" i="1"/>
  <c r="BI1300" i="1"/>
  <c r="BM1288" i="1"/>
  <c r="BI937" i="1"/>
  <c r="BH1351" i="1"/>
  <c r="BO950" i="1"/>
  <c r="BK979" i="1"/>
  <c r="BQ1244" i="1"/>
  <c r="BQ1330" i="1"/>
  <c r="BP1265" i="1"/>
  <c r="BO1035" i="1"/>
  <c r="BJ1337" i="1"/>
  <c r="BK1200" i="1"/>
  <c r="BG1210" i="1"/>
  <c r="BK1046" i="1"/>
  <c r="BH952" i="1"/>
  <c r="BP1144" i="1"/>
  <c r="BJ1256" i="1"/>
  <c r="BP1131" i="1"/>
  <c r="BP1301" i="1"/>
  <c r="BM1068" i="1"/>
  <c r="BQ962" i="1"/>
  <c r="BM1110" i="1"/>
  <c r="BK1063" i="1"/>
  <c r="BG1317" i="1"/>
  <c r="BL920" i="1"/>
  <c r="BH1383" i="1"/>
  <c r="BP874" i="1"/>
  <c r="BH1343" i="1"/>
  <c r="BN1350" i="1"/>
  <c r="BQ1200" i="1"/>
  <c r="BO1252" i="1"/>
  <c r="BI1237" i="1"/>
  <c r="BO1306" i="1"/>
  <c r="BG1166" i="1"/>
  <c r="BG1108" i="1"/>
  <c r="BH1287" i="1"/>
  <c r="BI948" i="1"/>
  <c r="BJ1239" i="1"/>
  <c r="BM1285" i="1"/>
  <c r="BO943" i="1"/>
  <c r="BH1198" i="1"/>
  <c r="BP1127" i="1"/>
  <c r="BQ1379" i="1"/>
  <c r="BG1206" i="1"/>
  <c r="BH1112" i="1"/>
  <c r="BO1174" i="1"/>
  <c r="BL1314" i="1"/>
  <c r="BL875" i="1"/>
  <c r="BQ1147" i="1"/>
  <c r="BM951" i="1"/>
  <c r="BP963" i="1"/>
  <c r="BI1247" i="1"/>
  <c r="BP1097" i="1"/>
  <c r="BO1259" i="1"/>
  <c r="BI1048" i="1"/>
  <c r="BO1255" i="1"/>
  <c r="BQ1059" i="1"/>
  <c r="BJ1066" i="1"/>
  <c r="BI972" i="1"/>
  <c r="BM1267" i="1"/>
  <c r="BM1350" i="1"/>
  <c r="BO1207" i="1"/>
  <c r="BM1192" i="1"/>
  <c r="BP923" i="1"/>
  <c r="BP1250" i="1"/>
  <c r="BG1356" i="1"/>
  <c r="BN1094" i="1"/>
  <c r="BM1202" i="1"/>
  <c r="BL937" i="1"/>
  <c r="BK1335" i="1"/>
  <c r="BP886" i="1"/>
  <c r="BJ892" i="1"/>
  <c r="BN1095" i="1"/>
  <c r="BP885" i="1"/>
  <c r="BN1198" i="1"/>
  <c r="BM937" i="1"/>
  <c r="BN1066" i="1"/>
  <c r="BM1066" i="1"/>
  <c r="BO1115" i="1"/>
  <c r="BK957" i="1"/>
  <c r="BN1131" i="1"/>
  <c r="BO973" i="1"/>
  <c r="BO895" i="1"/>
  <c r="BK1317" i="1"/>
  <c r="BL1246" i="1"/>
  <c r="BN1108" i="1"/>
  <c r="BH1338" i="1"/>
  <c r="BL953" i="1"/>
  <c r="BN1171" i="1"/>
  <c r="BK1354" i="1"/>
  <c r="BI1315" i="1"/>
  <c r="BL872" i="1"/>
  <c r="BQ971" i="1"/>
  <c r="BL1264" i="1"/>
  <c r="BK896" i="1"/>
  <c r="BI1285" i="1"/>
  <c r="BK1297" i="1"/>
  <c r="BK1008" i="1"/>
  <c r="BK977" i="1"/>
  <c r="BO1393" i="1"/>
  <c r="BM1196" i="1"/>
  <c r="BH1081" i="1"/>
  <c r="BP1249" i="1"/>
  <c r="BP896" i="1"/>
  <c r="BM948" i="1"/>
  <c r="BG1361" i="1"/>
  <c r="BI1358" i="1"/>
  <c r="BK911" i="1"/>
  <c r="BL874" i="1"/>
  <c r="BP1321" i="1"/>
  <c r="BI1323" i="1"/>
  <c r="BK1312" i="1"/>
  <c r="BG1348" i="1"/>
  <c r="BJ1390" i="1"/>
  <c r="BI1115" i="1"/>
  <c r="BI1112" i="1"/>
  <c r="BM1265" i="1"/>
  <c r="BO1298" i="1"/>
  <c r="BQ1096" i="1"/>
  <c r="BN982" i="1"/>
  <c r="BG1248" i="1"/>
  <c r="BO953" i="1"/>
  <c r="BP961" i="1"/>
  <c r="BM1165" i="1"/>
  <c r="BL1185" i="1"/>
  <c r="BK1246" i="1"/>
  <c r="BG1186" i="1"/>
  <c r="BK1020" i="1"/>
  <c r="BP950" i="1"/>
  <c r="BI1193" i="1"/>
  <c r="BM1102" i="1"/>
  <c r="BK1278" i="1"/>
  <c r="BO1024" i="1"/>
  <c r="BK1287" i="1"/>
  <c r="BJ1082" i="1"/>
  <c r="BM1370" i="1"/>
  <c r="BP991" i="1"/>
  <c r="BK1395" i="1"/>
  <c r="BJ926" i="1"/>
  <c r="BL1362" i="1"/>
  <c r="BP1269" i="1"/>
  <c r="BQ1361" i="1"/>
  <c r="BJ1167" i="1"/>
  <c r="BH1298" i="1"/>
  <c r="BH919" i="1"/>
  <c r="BO960" i="1"/>
  <c r="BM1227" i="1"/>
  <c r="BI1105" i="1"/>
  <c r="BQ1267" i="1"/>
  <c r="BH1007" i="1"/>
  <c r="BP1305" i="1"/>
  <c r="BG1232" i="1"/>
  <c r="BK1298" i="1"/>
  <c r="BK1061" i="1"/>
  <c r="BG1008" i="1"/>
  <c r="BJ1323" i="1"/>
  <c r="BI1208" i="1"/>
  <c r="BM875" i="1"/>
  <c r="BK1197" i="1"/>
  <c r="BN1375" i="1"/>
  <c r="BM894" i="1"/>
  <c r="BO1253" i="1"/>
  <c r="BQ1224" i="1"/>
  <c r="BO1186" i="1"/>
  <c r="BP986" i="1"/>
  <c r="BP1192" i="1"/>
  <c r="BP978" i="1"/>
  <c r="BI1212" i="1"/>
  <c r="BG1086" i="1"/>
  <c r="BM925" i="1"/>
  <c r="BG1158" i="1"/>
  <c r="BP1212" i="1"/>
  <c r="BJ1172" i="1"/>
  <c r="BM942" i="1"/>
  <c r="BI1144" i="1"/>
  <c r="BQ967" i="1"/>
  <c r="BO1357" i="1"/>
  <c r="BL1225" i="1"/>
  <c r="BO1277" i="1"/>
  <c r="BM1398" i="1"/>
  <c r="BN965" i="1"/>
  <c r="BK1215" i="1"/>
  <c r="BQ1295" i="1"/>
  <c r="BI960" i="1"/>
  <c r="BK1098" i="1"/>
  <c r="BP877" i="1"/>
  <c r="BP1217" i="1"/>
  <c r="BL1186" i="1"/>
  <c r="BN993" i="1"/>
  <c r="BI1150" i="1"/>
  <c r="BH1315" i="1"/>
  <c r="BN1024" i="1"/>
  <c r="BJ1247" i="1"/>
  <c r="BN1297" i="1"/>
  <c r="BI1379" i="1"/>
  <c r="BI1229" i="1"/>
  <c r="BL1320" i="1"/>
  <c r="BG1060" i="1"/>
  <c r="BJ919" i="1"/>
  <c r="BO1072" i="1"/>
  <c r="BO1127" i="1"/>
  <c r="BG1181" i="1"/>
  <c r="BO1293" i="1"/>
  <c r="BL1078" i="1"/>
  <c r="BP1096" i="1"/>
  <c r="BP1102" i="1"/>
  <c r="BJ1260" i="1"/>
  <c r="BH1336" i="1"/>
  <c r="BQ1317" i="1"/>
  <c r="BP1370" i="1"/>
  <c r="BP1012" i="1"/>
  <c r="BL1060" i="1"/>
  <c r="BG1259" i="1"/>
  <c r="BI1222" i="1"/>
  <c r="BG897" i="1"/>
  <c r="AI115" i="6" s="1"/>
  <c r="BG1207" i="1"/>
  <c r="BL1089" i="1"/>
  <c r="BP998" i="1"/>
  <c r="BK1314" i="1"/>
  <c r="BI1010" i="1"/>
  <c r="BQ1308" i="1"/>
  <c r="BQ1182" i="1"/>
  <c r="BO990" i="1"/>
  <c r="BP1020" i="1"/>
  <c r="BO1090" i="1"/>
  <c r="BG1249" i="1"/>
  <c r="BI1365" i="1"/>
  <c r="BP979" i="1"/>
  <c r="BJ1333" i="1"/>
  <c r="BL1153" i="1"/>
  <c r="BO1379" i="1"/>
  <c r="BP1221" i="1"/>
  <c r="BJ1017" i="1"/>
  <c r="BN925" i="1"/>
  <c r="BI1136" i="1"/>
  <c r="BI1378" i="1"/>
  <c r="BK1295" i="1"/>
  <c r="BH1270" i="1"/>
  <c r="BQ1355" i="1"/>
  <c r="BH1149" i="1"/>
  <c r="BJ1182" i="1"/>
  <c r="BL1118" i="1"/>
  <c r="BQ1157" i="1"/>
  <c r="BJ1218" i="1"/>
  <c r="BK1088" i="1"/>
  <c r="BQ1278" i="1"/>
  <c r="BI1274" i="1"/>
  <c r="BI1258" i="1"/>
  <c r="BQ1363" i="1"/>
  <c r="BG1366" i="1"/>
  <c r="BN944" i="1"/>
  <c r="BI1394" i="1"/>
  <c r="BN1256" i="1"/>
  <c r="BP1399" i="1"/>
  <c r="BQ1398" i="1"/>
  <c r="BO912" i="1"/>
  <c r="BP894" i="1"/>
  <c r="BP1177" i="1"/>
  <c r="BK1355" i="1"/>
  <c r="BH1174" i="1"/>
  <c r="BJ1114" i="1"/>
  <c r="BQ876" i="1"/>
  <c r="AH97" i="6" s="1"/>
  <c r="BQ1040" i="1"/>
  <c r="BP953" i="1"/>
  <c r="BO1241" i="1"/>
  <c r="BO1334" i="1"/>
  <c r="BH1360" i="1"/>
  <c r="BN1183" i="1"/>
  <c r="BP1208" i="1"/>
  <c r="BH1256" i="1"/>
  <c r="BP921" i="1"/>
  <c r="BG1374" i="1"/>
  <c r="BQ1164" i="1"/>
  <c r="BI1308" i="1"/>
  <c r="BG1096" i="1"/>
  <c r="BI913" i="1"/>
  <c r="BO1236" i="1"/>
  <c r="BG1233" i="1"/>
  <c r="BN938" i="1"/>
  <c r="BQ1296" i="1"/>
  <c r="BI1158" i="1"/>
  <c r="BP1332" i="1"/>
  <c r="BI1231" i="1"/>
  <c r="BP1358" i="1"/>
  <c r="BP1149" i="1"/>
  <c r="BH1134" i="1"/>
  <c r="BL1036" i="1"/>
  <c r="BM1236" i="1"/>
  <c r="BI1336" i="1"/>
  <c r="BH1105" i="1"/>
  <c r="BQ994" i="1"/>
  <c r="BK1040" i="1"/>
  <c r="BJ1090" i="1"/>
  <c r="BH1391" i="1"/>
  <c r="BI1304" i="1"/>
  <c r="BJ874" i="1"/>
  <c r="BP1095" i="1"/>
  <c r="BK892" i="1"/>
  <c r="BH1185" i="1"/>
  <c r="BI1035" i="1"/>
  <c r="BH1211" i="1"/>
  <c r="BJ1174" i="1"/>
  <c r="BM1388" i="1"/>
  <c r="BJ1225" i="1"/>
  <c r="BP1067" i="1"/>
  <c r="BJ1291" i="1"/>
  <c r="BN1351" i="1"/>
  <c r="BG1337" i="1"/>
  <c r="BN1001" i="1"/>
  <c r="BP929" i="1"/>
  <c r="BQ1047" i="1"/>
  <c r="BP1152" i="1"/>
  <c r="BJ1092" i="1"/>
  <c r="BQ1392" i="1"/>
  <c r="BK989" i="1"/>
  <c r="BH895" i="1"/>
  <c r="BG1253" i="1"/>
  <c r="BJ1268" i="1"/>
  <c r="BO1292" i="1"/>
  <c r="BK978" i="1"/>
  <c r="BH1330" i="1"/>
  <c r="BH1276" i="1"/>
  <c r="BM979" i="1"/>
  <c r="BK1389" i="1"/>
  <c r="BJ1151" i="1"/>
  <c r="BJ1293" i="1"/>
  <c r="BQ977" i="1"/>
  <c r="BN1230" i="1"/>
  <c r="BQ1298" i="1"/>
  <c r="BG1100" i="1"/>
  <c r="BK1143" i="1"/>
  <c r="BK1334" i="1"/>
  <c r="BJ1208" i="1"/>
  <c r="BJ1357" i="1"/>
  <c r="BH1310" i="1"/>
  <c r="BQ1012" i="1"/>
  <c r="BJ1203" i="1"/>
  <c r="BI1091" i="1"/>
  <c r="BM1254" i="1"/>
  <c r="BH892" i="1"/>
  <c r="BO961" i="1"/>
  <c r="BM880" i="1"/>
  <c r="BP1312" i="1"/>
  <c r="BN1021" i="1"/>
  <c r="BQ1343" i="1"/>
  <c r="BP1220" i="1"/>
  <c r="BP1234" i="1"/>
  <c r="BK1356" i="1"/>
  <c r="BH1263" i="1"/>
  <c r="BI1130" i="1"/>
  <c r="BL1236" i="1"/>
  <c r="BH1221" i="1"/>
  <c r="BJ1325" i="1"/>
  <c r="BL1191" i="1"/>
  <c r="BN1323" i="1"/>
  <c r="BM1378" i="1"/>
  <c r="BP1387" i="1"/>
  <c r="BI977" i="1"/>
  <c r="BP1107" i="1"/>
  <c r="BP1345" i="1"/>
  <c r="BO1169" i="1"/>
  <c r="BO1145" i="1"/>
  <c r="BI918" i="1"/>
  <c r="BN1071" i="1"/>
  <c r="BI1151" i="1"/>
  <c r="BL898" i="1"/>
  <c r="BO1198" i="1"/>
  <c r="BN1367" i="1"/>
  <c r="BL1000" i="1"/>
  <c r="BP1071" i="1"/>
  <c r="BG911" i="1"/>
  <c r="AI129" i="6" s="1"/>
  <c r="BJ1248" i="1"/>
  <c r="BN1274" i="1"/>
  <c r="BL985" i="1"/>
  <c r="BL1103" i="1"/>
  <c r="BJ1163" i="1"/>
  <c r="BM1341" i="1"/>
  <c r="BQ1018" i="1"/>
  <c r="BJ1145" i="1"/>
  <c r="BI1245" i="1"/>
  <c r="BH1194" i="1"/>
  <c r="BK1136" i="1"/>
  <c r="BM1120" i="1"/>
  <c r="BN1399" i="1"/>
  <c r="BP1200" i="1"/>
  <c r="BO1228" i="1"/>
  <c r="BL1003" i="1"/>
  <c r="BM1317" i="1"/>
  <c r="BP1343" i="1"/>
  <c r="BP1363" i="1"/>
  <c r="BG905" i="1"/>
  <c r="BQ1145" i="1"/>
  <c r="BM1261" i="1"/>
  <c r="BH986" i="1"/>
  <c r="BH1264" i="1"/>
  <c r="BP1195" i="1"/>
  <c r="BI1339" i="1"/>
  <c r="BQ1381" i="1"/>
  <c r="BK1118" i="1"/>
  <c r="BO1180" i="1"/>
  <c r="BL1357" i="1"/>
  <c r="BH1301" i="1"/>
  <c r="BO882" i="1"/>
  <c r="BG1188" i="1"/>
  <c r="BL1168" i="1"/>
  <c r="BM1383" i="1"/>
  <c r="BP1188" i="1"/>
  <c r="BL1301" i="1"/>
  <c r="BI1240" i="1"/>
  <c r="BK1180" i="1"/>
  <c r="BN1081" i="1"/>
  <c r="BK1223" i="1"/>
  <c r="BJ1278" i="1"/>
  <c r="BK907" i="1"/>
  <c r="BM1321" i="1"/>
  <c r="BJ1289" i="1"/>
  <c r="BI989" i="1"/>
  <c r="BI1295" i="1"/>
  <c r="BG1351" i="1"/>
  <c r="BJ1004" i="1"/>
  <c r="BH1387" i="1"/>
  <c r="BO1215" i="1"/>
  <c r="BK1344" i="1"/>
  <c r="BN1121" i="1"/>
  <c r="BJ887" i="1"/>
  <c r="BO1231" i="1"/>
  <c r="BO1190" i="1"/>
  <c r="BL1366" i="1"/>
  <c r="BO1023" i="1"/>
  <c r="BM876" i="1"/>
  <c r="BO877" i="1"/>
  <c r="BN1120" i="1"/>
  <c r="BH1133" i="1"/>
  <c r="BO1234" i="1"/>
  <c r="BM928" i="1"/>
  <c r="BO1114" i="1"/>
  <c r="BJ1236" i="1"/>
  <c r="BJ1292" i="1"/>
  <c r="BJ1157" i="1"/>
  <c r="BI995" i="1"/>
  <c r="BL1319" i="1"/>
  <c r="BH1099" i="1"/>
  <c r="BP1374" i="1"/>
  <c r="BP1237" i="1"/>
  <c r="BL1212" i="1"/>
  <c r="BP1227" i="1"/>
  <c r="BI1019" i="1"/>
  <c r="BJ881" i="1"/>
  <c r="BJ1249" i="1"/>
  <c r="BI1131" i="1"/>
  <c r="BG1254" i="1"/>
  <c r="BG1146" i="1"/>
  <c r="BK1209" i="1"/>
  <c r="BG1214" i="1"/>
  <c r="BP1017" i="1"/>
  <c r="BM1208" i="1"/>
  <c r="BN992" i="1"/>
  <c r="BG1339" i="1"/>
  <c r="BM912" i="1"/>
  <c r="BJ1074" i="1"/>
  <c r="BJ1261" i="1"/>
  <c r="BG1390" i="1"/>
  <c r="BN1115" i="1"/>
  <c r="BJ871" i="1"/>
  <c r="BH1037" i="1"/>
  <c r="BG1395" i="1"/>
  <c r="BQ955" i="1"/>
  <c r="BO1098" i="1"/>
  <c r="BO1318" i="1"/>
  <c r="BJ1204" i="1"/>
  <c r="BJ937" i="1"/>
  <c r="BN964" i="1"/>
  <c r="BJ921" i="1"/>
  <c r="BQ986" i="1"/>
  <c r="BL1136" i="1"/>
  <c r="BI1288" i="1"/>
  <c r="BJ1015" i="1"/>
  <c r="BQ1008" i="1"/>
  <c r="BO1065" i="1"/>
  <c r="BI1079" i="1"/>
  <c r="BL1340" i="1"/>
  <c r="BP879" i="1"/>
  <c r="BL1241" i="1"/>
  <c r="BO1061" i="1"/>
  <c r="BN1352" i="1"/>
  <c r="BK1112" i="1"/>
  <c r="BG1388" i="1"/>
  <c r="BP1284" i="1"/>
  <c r="BO1219" i="1"/>
  <c r="BP1225" i="1"/>
  <c r="BI1259" i="1"/>
  <c r="BN1240" i="1"/>
  <c r="BP973" i="1"/>
  <c r="BH1122" i="1"/>
  <c r="BN1357" i="1"/>
  <c r="BN1043" i="1"/>
  <c r="BI996" i="1"/>
  <c r="BG1199" i="1"/>
  <c r="BJ1355" i="1"/>
  <c r="BH1222" i="1"/>
  <c r="BQ1230" i="1"/>
  <c r="BH910" i="1"/>
  <c r="BQ1104" i="1"/>
  <c r="BO1284" i="1"/>
  <c r="BL1268" i="1"/>
  <c r="BP1015" i="1"/>
  <c r="BK1368" i="1"/>
  <c r="BP1397" i="1"/>
  <c r="BK1205" i="1"/>
  <c r="BK1304" i="1"/>
  <c r="BQ894" i="1"/>
  <c r="AH112" i="6" s="1"/>
  <c r="BN1209" i="1"/>
  <c r="BO915" i="1"/>
  <c r="BH1376" i="1"/>
  <c r="BL1352" i="1"/>
  <c r="BL909" i="1"/>
  <c r="BM1049" i="1"/>
  <c r="BQ1216" i="1"/>
  <c r="BP1093" i="1"/>
  <c r="BM1242" i="1"/>
  <c r="BQ1260" i="1"/>
  <c r="BG952" i="1"/>
  <c r="BL975" i="1"/>
  <c r="BO1134" i="1"/>
  <c r="BM1097" i="1"/>
  <c r="BQ915" i="1"/>
  <c r="AH133" i="6" s="1"/>
  <c r="BO995" i="1"/>
  <c r="BH902" i="1"/>
  <c r="BJ1283" i="1"/>
  <c r="BJ1346" i="1"/>
  <c r="BH1184" i="1"/>
  <c r="BJ1276" i="1"/>
  <c r="BO1279" i="1"/>
  <c r="BL1343" i="1"/>
  <c r="BG1304" i="1"/>
  <c r="BI1370" i="1"/>
  <c r="BI1140" i="1"/>
  <c r="BJ1243" i="1"/>
  <c r="BJ976" i="1"/>
  <c r="BH1189" i="1"/>
  <c r="BG1385" i="1"/>
  <c r="BG992" i="1"/>
  <c r="BO1243" i="1"/>
  <c r="BM1339" i="1"/>
  <c r="BP1019" i="1"/>
  <c r="BP1128" i="1"/>
  <c r="BJ1314" i="1"/>
  <c r="BO969" i="1"/>
  <c r="BH1084" i="1"/>
  <c r="BN1243" i="1"/>
  <c r="BJ873" i="1"/>
  <c r="BH1008" i="1"/>
  <c r="BN1370" i="1"/>
  <c r="BQ1135" i="1"/>
  <c r="BM1134" i="1"/>
  <c r="BQ1252" i="1"/>
  <c r="BG1363" i="1"/>
  <c r="BP1242" i="1"/>
  <c r="BN1031" i="1"/>
  <c r="BG1308" i="1"/>
  <c r="BM885" i="1"/>
  <c r="BL1240" i="1"/>
  <c r="BH1209" i="1"/>
  <c r="BN1085" i="1"/>
  <c r="BH1290" i="1"/>
  <c r="BJ1049" i="1"/>
  <c r="BJ895" i="1"/>
  <c r="BM1046" i="1"/>
  <c r="BO916" i="1"/>
  <c r="BQ904" i="1"/>
  <c r="AH122" i="6" s="1"/>
  <c r="BI878" i="1"/>
  <c r="BQ1311" i="1"/>
  <c r="BL873" i="1"/>
  <c r="BI912" i="1"/>
  <c r="BN895" i="1"/>
  <c r="BP955" i="1"/>
  <c r="BG1370" i="1"/>
  <c r="BQ1397" i="1"/>
  <c r="BH1262" i="1"/>
  <c r="BL911" i="1"/>
  <c r="BN904" i="1"/>
  <c r="BH1160" i="1"/>
  <c r="BQ1314" i="1"/>
  <c r="BI1354" i="1"/>
  <c r="BJ1041" i="1"/>
  <c r="BH1241" i="1"/>
  <c r="BL1318" i="1"/>
  <c r="BJ1113" i="1"/>
  <c r="BQ1094" i="1"/>
  <c r="BI1314" i="1"/>
  <c r="BP1078" i="1"/>
  <c r="BN1330" i="1"/>
  <c r="BI970" i="1"/>
  <c r="BO1378" i="1"/>
  <c r="BK1310" i="1"/>
  <c r="BH1013" i="1"/>
  <c r="BJ1319" i="1"/>
  <c r="BK906" i="1"/>
  <c r="BL1375" i="1"/>
  <c r="BQ1072" i="1"/>
  <c r="BI1302" i="1"/>
  <c r="BK1145" i="1"/>
  <c r="BL963" i="1"/>
  <c r="BK1248" i="1"/>
  <c r="BQ1375" i="1"/>
  <c r="BQ1180" i="1"/>
  <c r="BO1230" i="1"/>
  <c r="BG1292" i="1"/>
  <c r="BO923" i="1"/>
  <c r="BK1362" i="1"/>
  <c r="BJ1235" i="1"/>
  <c r="BN892" i="1"/>
  <c r="BP1193" i="1"/>
  <c r="BG1038" i="1"/>
  <c r="BQ1243" i="1"/>
  <c r="BP1271" i="1"/>
  <c r="BL1309" i="1"/>
  <c r="BK1375" i="1"/>
  <c r="BI1167" i="1"/>
  <c r="BO1176" i="1"/>
  <c r="BO1021" i="1"/>
  <c r="BK1269" i="1"/>
  <c r="BN1299" i="1"/>
  <c r="BP1336" i="1"/>
  <c r="BP1048" i="1"/>
  <c r="BN1325" i="1"/>
  <c r="BI927" i="1"/>
  <c r="BJ1275" i="1"/>
  <c r="BL907" i="1"/>
  <c r="BH965" i="1"/>
  <c r="BH981" i="1"/>
  <c r="BK1207" i="1"/>
  <c r="BG1072" i="1"/>
  <c r="BH1003" i="1"/>
  <c r="BL1242" i="1"/>
  <c r="BJ959" i="1"/>
  <c r="BN928" i="1"/>
  <c r="BM1109" i="1"/>
  <c r="BK1343" i="1"/>
  <c r="BP959" i="1"/>
  <c r="BG973" i="1"/>
  <c r="BO1089" i="1"/>
  <c r="BG1318" i="1"/>
  <c r="BO921" i="1"/>
  <c r="BO1084" i="1"/>
  <c r="BN1360" i="1"/>
  <c r="BM1226" i="1"/>
  <c r="BG1269" i="1"/>
  <c r="BG1320" i="1"/>
  <c r="BN1359" i="1"/>
  <c r="BI1092" i="1"/>
  <c r="BG914" i="1"/>
  <c r="AI132" i="6" s="1"/>
  <c r="BI1351" i="1"/>
  <c r="BL1347" i="1"/>
  <c r="BM1138" i="1"/>
  <c r="BI1311" i="1"/>
  <c r="BN1308" i="1"/>
  <c r="BP872" i="1"/>
  <c r="BI1038" i="1"/>
  <c r="BI932" i="1"/>
  <c r="BL1270" i="1"/>
  <c r="BP913" i="1"/>
  <c r="BL1179" i="1"/>
  <c r="BL1205" i="1"/>
  <c r="BL942" i="1"/>
  <c r="BJ1304" i="1"/>
  <c r="BP1292" i="1"/>
  <c r="BI1310" i="1"/>
  <c r="BP1134" i="1"/>
  <c r="BK1332" i="1"/>
  <c r="BO1071" i="1"/>
  <c r="BH1061" i="1"/>
  <c r="BK1341" i="1"/>
  <c r="BG1342" i="1"/>
  <c r="BI1305" i="1"/>
  <c r="BK1188" i="1"/>
  <c r="BP1316" i="1"/>
  <c r="BG1220" i="1"/>
  <c r="BM871" i="1"/>
  <c r="BH1001" i="1"/>
  <c r="BN1292" i="1"/>
  <c r="BJ1257" i="1"/>
  <c r="BH1098" i="1"/>
  <c r="BN1088" i="1"/>
  <c r="BI1161" i="1"/>
  <c r="BN891" i="1"/>
  <c r="BH1365" i="1"/>
  <c r="BO1297" i="1"/>
  <c r="BL1231" i="1"/>
  <c r="BP1185" i="1"/>
  <c r="BJ1207" i="1"/>
  <c r="BQ1341" i="1"/>
  <c r="BG985" i="1"/>
  <c r="BQ1264" i="1"/>
  <c r="BP1325" i="1"/>
  <c r="BK952" i="1"/>
  <c r="BN883" i="1"/>
  <c r="BN1363" i="1"/>
  <c r="BN1192" i="1"/>
  <c r="BP1340" i="1"/>
  <c r="BQ912" i="1"/>
  <c r="AH130" i="6" s="1"/>
  <c r="BH1349" i="1"/>
  <c r="BM1303" i="1"/>
  <c r="BL1368" i="1"/>
  <c r="BI1024" i="1"/>
  <c r="BI1234" i="1"/>
  <c r="BN1156" i="1"/>
  <c r="BL1137" i="1"/>
  <c r="BG943" i="1"/>
  <c r="BH1392" i="1"/>
  <c r="BL1383" i="1"/>
  <c r="BG1261" i="1"/>
  <c r="BP1223" i="1"/>
  <c r="BJ1335" i="1"/>
  <c r="BG1080" i="1"/>
  <c r="BP1083" i="1"/>
  <c r="BP1297" i="1"/>
  <c r="BO1341" i="1"/>
  <c r="BQ1250" i="1"/>
  <c r="BN1195" i="1"/>
  <c r="BL1330" i="1"/>
  <c r="BP1085" i="1"/>
  <c r="BK1025" i="1"/>
  <c r="BO1323" i="1"/>
  <c r="BI1149" i="1"/>
  <c r="BK1306" i="1"/>
  <c r="BH876" i="1"/>
  <c r="BN1228" i="1"/>
  <c r="BM966" i="1"/>
  <c r="BI1181" i="1"/>
  <c r="BL1229" i="1"/>
  <c r="BQ954" i="1"/>
  <c r="BM1211" i="1"/>
  <c r="BP1142" i="1"/>
  <c r="BM1374" i="1"/>
  <c r="BP1347" i="1"/>
  <c r="BN1020" i="1"/>
  <c r="BO1000" i="1"/>
  <c r="BM955" i="1"/>
  <c r="BN984" i="1"/>
  <c r="BI1188" i="1"/>
  <c r="BG1131" i="1"/>
  <c r="BP882" i="1"/>
  <c r="BG1381" i="1"/>
  <c r="BN972" i="1"/>
  <c r="BO1119" i="1"/>
  <c r="BM1362" i="1"/>
  <c r="BO976" i="1"/>
  <c r="BO992" i="1"/>
  <c r="BL1260" i="1"/>
  <c r="BI1291" i="1"/>
  <c r="BO1146" i="1"/>
  <c r="BP1132" i="1"/>
  <c r="BI1085" i="1"/>
  <c r="BK1250" i="1"/>
  <c r="BP1147" i="1"/>
  <c r="BP1013" i="1"/>
  <c r="BQ1249" i="1"/>
  <c r="BG874" i="1"/>
  <c r="AI95" i="6" s="1"/>
  <c r="BO1296" i="1"/>
  <c r="BG1004" i="1"/>
  <c r="BK897" i="1"/>
  <c r="BM1153" i="1"/>
  <c r="BP1110" i="1"/>
  <c r="BI1216" i="1"/>
  <c r="BP1266" i="1"/>
  <c r="BJ964" i="1"/>
  <c r="BP1376" i="1"/>
  <c r="BH1038" i="1"/>
  <c r="BO1368" i="1"/>
  <c r="BG917" i="1"/>
  <c r="AI135" i="6" s="1"/>
  <c r="BM1139" i="1"/>
  <c r="BK1194" i="1"/>
  <c r="BL1037" i="1"/>
  <c r="BO1242" i="1"/>
  <c r="BO1025" i="1"/>
  <c r="BM1016" i="1"/>
  <c r="BP999" i="1"/>
  <c r="BK905" i="1"/>
  <c r="BH963" i="1"/>
  <c r="BH1353" i="1"/>
  <c r="BM1301" i="1"/>
  <c r="BM908" i="1"/>
  <c r="BO1355" i="1"/>
  <c r="BM1067" i="1"/>
  <c r="BL1276" i="1"/>
  <c r="BP1391" i="1"/>
  <c r="BO1288" i="1"/>
  <c r="BK1199" i="1"/>
  <c r="BG1305" i="1"/>
  <c r="BG1164" i="1"/>
  <c r="BH1333" i="1"/>
  <c r="BM1173" i="1"/>
  <c r="BJ1199" i="1"/>
  <c r="BK1155" i="1"/>
  <c r="BH917" i="1"/>
  <c r="BO1299" i="1"/>
  <c r="BQ1087" i="1"/>
  <c r="BP924" i="1"/>
  <c r="BK1124" i="1"/>
  <c r="BI1367" i="1"/>
  <c r="BM1244" i="1"/>
  <c r="BJ1269" i="1"/>
  <c r="BO1294" i="1"/>
  <c r="BG971" i="1"/>
  <c r="BN875" i="1"/>
  <c r="BH1000" i="1"/>
  <c r="BM1113" i="1"/>
  <c r="BM970" i="1"/>
  <c r="BM998" i="1"/>
  <c r="BP1365" i="1"/>
  <c r="BH1146" i="1"/>
  <c r="BN1119" i="1"/>
  <c r="BM1373" i="1"/>
  <c r="BH1138" i="1"/>
  <c r="BM1212" i="1"/>
  <c r="BM993" i="1"/>
  <c r="BG977" i="1"/>
  <c r="BL913" i="1"/>
  <c r="BO956" i="1"/>
  <c r="BO1345" i="1"/>
  <c r="BP1351" i="1"/>
  <c r="BM1357" i="1"/>
  <c r="BQ1257" i="1"/>
  <c r="BN957" i="1"/>
  <c r="BI1006" i="1"/>
  <c r="BP1210" i="1"/>
  <c r="BL962" i="1"/>
  <c r="BM1207" i="1"/>
  <c r="BP880" i="1"/>
  <c r="BI1396" i="1"/>
  <c r="BQ881" i="1"/>
  <c r="AH102" i="6" s="1"/>
  <c r="BQ922" i="1"/>
  <c r="AH140" i="6" s="1"/>
  <c r="BM1200" i="1"/>
  <c r="BJ1107" i="1"/>
  <c r="BG1019" i="1"/>
  <c r="BN1170" i="1"/>
  <c r="BJ1309" i="1"/>
  <c r="BH1350" i="1"/>
  <c r="BO1240" i="1"/>
  <c r="BM1336" i="1"/>
  <c r="BG956" i="1"/>
  <c r="BL1112" i="1"/>
  <c r="BI1207" i="1"/>
  <c r="BK943" i="1"/>
  <c r="BK1364" i="1"/>
  <c r="BQ919" i="1"/>
  <c r="AH137" i="6" s="1"/>
  <c r="BG963" i="1"/>
  <c r="BP1073" i="1"/>
  <c r="BL868" i="1"/>
  <c r="BN860" i="1"/>
  <c r="BG1154" i="1"/>
  <c r="BG1217" i="1"/>
  <c r="BH1335" i="1"/>
  <c r="BI1294" i="1"/>
  <c r="BQ1262" i="1"/>
  <c r="BG1274" i="1"/>
  <c r="BP1146" i="1"/>
  <c r="BQ1332" i="1"/>
  <c r="BM956" i="1"/>
  <c r="BQ1083" i="1"/>
  <c r="BN1225" i="1"/>
  <c r="BH921" i="1"/>
  <c r="BK864" i="1"/>
  <c r="BK878" i="1"/>
  <c r="BH1382" i="1"/>
  <c r="BN1362" i="1"/>
  <c r="BJ1334" i="1"/>
  <c r="BN1261" i="1"/>
  <c r="BI1078" i="1"/>
  <c r="BJ1067" i="1"/>
  <c r="BG1299" i="1"/>
  <c r="BO1205" i="1"/>
  <c r="BH1250" i="1"/>
  <c r="BH1017" i="1"/>
  <c r="BK1024" i="1"/>
  <c r="BP1314" i="1"/>
  <c r="BI1204" i="1"/>
  <c r="BI1020" i="1"/>
  <c r="BN918" i="1"/>
  <c r="BN1246" i="1"/>
  <c r="BJ932" i="1"/>
  <c r="BI1327" i="1"/>
  <c r="BK953" i="1"/>
  <c r="BM1158" i="1"/>
  <c r="BM1166" i="1"/>
  <c r="BO1365" i="1"/>
  <c r="BL918" i="1"/>
  <c r="BK1165" i="1"/>
  <c r="BO994" i="1"/>
  <c r="BQ880" i="1"/>
  <c r="AH101" i="6" s="1"/>
  <c r="BI1202" i="1"/>
  <c r="BH992" i="1"/>
  <c r="BL1182" i="1"/>
  <c r="BO1314" i="1"/>
  <c r="BL1223" i="1"/>
  <c r="BK1365" i="1"/>
  <c r="BO999" i="1"/>
  <c r="BN1112" i="1"/>
  <c r="BN1268" i="1"/>
  <c r="BO1118" i="1"/>
  <c r="BL1023" i="1"/>
  <c r="BH1218" i="1"/>
  <c r="BL1128" i="1"/>
  <c r="BL956" i="1"/>
  <c r="BM1340" i="1"/>
  <c r="BJ1252" i="1"/>
  <c r="BL952" i="1"/>
  <c r="BH1291" i="1"/>
  <c r="BO1155" i="1"/>
  <c r="BN1165" i="1"/>
  <c r="BI1221" i="1"/>
  <c r="BK886" i="1"/>
  <c r="BO1330" i="1"/>
  <c r="BJ1398" i="1"/>
  <c r="BI1359" i="1"/>
  <c r="BP1038" i="1"/>
  <c r="BJ928" i="1"/>
  <c r="BO1046" i="1"/>
  <c r="BM1259" i="1"/>
  <c r="BN1181" i="1"/>
  <c r="BG1332" i="1"/>
  <c r="BO1222" i="1"/>
  <c r="BL1127" i="1"/>
  <c r="BO1020" i="1"/>
  <c r="BK948" i="1"/>
  <c r="BK1224" i="1"/>
  <c r="BL1397" i="1"/>
  <c r="BI1329" i="1"/>
  <c r="BP1228" i="1"/>
  <c r="BM1395" i="1"/>
  <c r="BQ884" i="1"/>
  <c r="AH105" i="6" s="1"/>
  <c r="BM1230" i="1"/>
  <c r="BJ1397" i="1"/>
  <c r="BN1247" i="1"/>
  <c r="BQ1393" i="1"/>
  <c r="BI1182" i="1"/>
  <c r="BP1166" i="1"/>
  <c r="BN1009" i="1"/>
  <c r="BP1216" i="1"/>
  <c r="BI1223" i="1"/>
  <c r="BL1148" i="1"/>
  <c r="BP1042" i="1"/>
  <c r="BK998" i="1"/>
  <c r="BI1217" i="1"/>
  <c r="BN1259" i="1"/>
  <c r="BL1310" i="1"/>
  <c r="BO1107" i="1"/>
  <c r="BN1235" i="1"/>
  <c r="BQ1060" i="1"/>
  <c r="BM1329" i="1"/>
  <c r="BM1296" i="1"/>
  <c r="BP1174" i="1"/>
  <c r="BP1389" i="1"/>
  <c r="BO1264" i="1"/>
  <c r="BP981" i="1"/>
  <c r="BP1125" i="1"/>
  <c r="BQ1235" i="1"/>
  <c r="BQ1335" i="1"/>
  <c r="BJ1177" i="1"/>
  <c r="BJ1024" i="1"/>
  <c r="BO936" i="1"/>
  <c r="BI1156" i="1"/>
  <c r="BQ1324" i="1"/>
  <c r="BN1329" i="1"/>
  <c r="BG1276" i="1"/>
  <c r="BQ1277" i="1"/>
  <c r="BN861" i="1"/>
  <c r="BP1253" i="1"/>
  <c r="BK1106" i="1"/>
  <c r="BP1179" i="1"/>
  <c r="BM1277" i="1"/>
  <c r="BH1357" i="1"/>
  <c r="BK1282" i="1"/>
  <c r="BP1385" i="1"/>
  <c r="BK1289" i="1"/>
  <c r="BN1284" i="1"/>
  <c r="BQ1325" i="1"/>
  <c r="BM972" i="1"/>
  <c r="BQ1203" i="1"/>
  <c r="BG1143" i="1"/>
  <c r="BI896" i="1"/>
  <c r="BQ1384" i="1"/>
  <c r="BP871" i="1"/>
  <c r="BG1112" i="1"/>
  <c r="BJ917" i="1"/>
  <c r="BP1138" i="1"/>
  <c r="BP1334" i="1"/>
  <c r="BJ1014" i="1"/>
  <c r="BN1303" i="1"/>
  <c r="BG1391" i="1"/>
  <c r="BN1000" i="1"/>
  <c r="BQ1285" i="1"/>
  <c r="BO1224" i="1"/>
  <c r="BP1324" i="1"/>
  <c r="BH1341" i="1"/>
  <c r="BI1155" i="1"/>
  <c r="BL1243" i="1"/>
  <c r="BO1369" i="1"/>
  <c r="BI1373" i="1"/>
  <c r="BP1229" i="1"/>
  <c r="BL1335" i="1"/>
  <c r="BP908" i="1"/>
  <c r="BM1125" i="1"/>
  <c r="BJ1370" i="1"/>
  <c r="BN1385" i="1"/>
  <c r="BO1352" i="1"/>
  <c r="BK1227" i="1"/>
  <c r="BL1248" i="1"/>
  <c r="BH882" i="1"/>
  <c r="BK1154" i="1"/>
  <c r="BQ953" i="1"/>
  <c r="BH1200" i="1"/>
  <c r="BO977" i="1"/>
  <c r="BL997" i="1"/>
  <c r="BJ944" i="1"/>
  <c r="BH1292" i="1"/>
  <c r="BI909" i="1"/>
  <c r="BM1234" i="1"/>
  <c r="BL1016" i="1"/>
  <c r="BM1309" i="1"/>
  <c r="BO1290" i="1"/>
  <c r="BI1390" i="1"/>
  <c r="BI1185" i="1"/>
  <c r="BM1276" i="1"/>
  <c r="BL1364" i="1"/>
  <c r="BM983" i="1"/>
  <c r="BL1125" i="1"/>
  <c r="BO1223" i="1"/>
  <c r="BO988" i="1"/>
  <c r="BI1361" i="1"/>
  <c r="BP1246" i="1"/>
  <c r="BH913" i="1"/>
  <c r="BP1288" i="1"/>
  <c r="BG1311" i="1"/>
  <c r="BH1261" i="1"/>
  <c r="BJ1210" i="1"/>
  <c r="BI1257" i="1"/>
  <c r="BH1203" i="1"/>
  <c r="BG1377" i="1"/>
  <c r="BM1249" i="1"/>
  <c r="BG1398" i="1"/>
  <c r="BQ1391" i="1"/>
  <c r="BP1066" i="1"/>
  <c r="BJ1176" i="1"/>
  <c r="BM1126" i="1"/>
  <c r="BM1292" i="1"/>
  <c r="BP917" i="1"/>
  <c r="BO1202" i="1"/>
  <c r="BL1389" i="1"/>
  <c r="BJ1300" i="1"/>
  <c r="BP911" i="1"/>
  <c r="BH1258" i="1"/>
  <c r="BJ1229" i="1"/>
  <c r="BH1386" i="1"/>
  <c r="BN1338" i="1"/>
  <c r="BH924" i="1"/>
  <c r="BI1386" i="1"/>
  <c r="BL964" i="1"/>
  <c r="BH866" i="1"/>
  <c r="BI1227" i="1"/>
  <c r="BG1040" i="1"/>
  <c r="BL1203" i="1"/>
  <c r="BI1345" i="1"/>
  <c r="BL1257" i="1"/>
  <c r="BO1082" i="1"/>
  <c r="BQ1349" i="1"/>
  <c r="BQ965" i="1"/>
  <c r="BN1117" i="1"/>
  <c r="BP956" i="1"/>
  <c r="BQ987" i="1"/>
  <c r="BJ1216" i="1"/>
  <c r="BO1162" i="1"/>
  <c r="BL895" i="1"/>
  <c r="BL1354" i="1"/>
  <c r="BQ952" i="1"/>
  <c r="BL1396" i="1"/>
  <c r="BK1307" i="1"/>
  <c r="BJ1302" i="1"/>
  <c r="BQ1366" i="1"/>
  <c r="BQ1228" i="1"/>
  <c r="BK1342" i="1"/>
  <c r="BH1128" i="1"/>
  <c r="BK1212" i="1"/>
  <c r="BO908" i="1"/>
  <c r="BK1249" i="1"/>
  <c r="BK1385" i="1"/>
  <c r="BG1043" i="1"/>
  <c r="BI1168" i="1"/>
  <c r="BP925" i="1"/>
  <c r="BG1272" i="1"/>
  <c r="BK954" i="1"/>
  <c r="BG1349" i="1"/>
  <c r="BO907" i="1"/>
  <c r="BI1280" i="1"/>
  <c r="BI880" i="1"/>
  <c r="BJ1179" i="1"/>
  <c r="BH887" i="1"/>
  <c r="BP1319" i="1"/>
  <c r="BG949" i="1"/>
  <c r="BL927" i="1"/>
  <c r="BH1165" i="1"/>
  <c r="BH1187" i="1"/>
  <c r="BG1195" i="1"/>
  <c r="BN1296" i="1"/>
  <c r="BI1289" i="1"/>
  <c r="BN1202" i="1"/>
  <c r="BQ897" i="1"/>
  <c r="AH115" i="6" s="1"/>
  <c r="BH1044" i="1"/>
  <c r="BO1322" i="1"/>
  <c r="BK1309" i="1"/>
  <c r="BP1262" i="1"/>
  <c r="BP1373" i="1"/>
  <c r="BO1390" i="1"/>
  <c r="BK884" i="1"/>
  <c r="BG920" i="1"/>
  <c r="AI138" i="6" s="1"/>
  <c r="BJ1327" i="1"/>
  <c r="BI1232" i="1"/>
  <c r="BM1272" i="1"/>
  <c r="BH915" i="1"/>
  <c r="BI997" i="1"/>
  <c r="BP1327" i="1"/>
  <c r="BJ930" i="1"/>
  <c r="BQ1263" i="1"/>
  <c r="BP1211" i="1"/>
  <c r="BL960" i="1"/>
  <c r="BJ1306" i="1"/>
  <c r="BM1319" i="1"/>
  <c r="BH1118" i="1"/>
  <c r="BO972" i="1"/>
  <c r="BI1293" i="1"/>
  <c r="BL1096" i="1"/>
  <c r="BI1205" i="1"/>
  <c r="BN1295" i="1"/>
  <c r="BH1041" i="1"/>
  <c r="BP904" i="1"/>
  <c r="BI897" i="1"/>
  <c r="BP903" i="1"/>
  <c r="BO1364" i="1"/>
  <c r="BN991" i="1"/>
  <c r="BJ1094" i="1"/>
  <c r="BP1145" i="1"/>
  <c r="BJ1341" i="1"/>
  <c r="BP1168" i="1"/>
  <c r="BP1008" i="1"/>
  <c r="BQ1245" i="1"/>
  <c r="BM1096" i="1"/>
  <c r="BJ1155" i="1"/>
  <c r="BN1129" i="1"/>
  <c r="BM878" i="1"/>
  <c r="BQ1389" i="1"/>
  <c r="BQ1188" i="1"/>
  <c r="BL1224" i="1"/>
  <c r="BM1359" i="1"/>
  <c r="BP1268" i="1"/>
  <c r="BP1106" i="1"/>
  <c r="BN1004" i="1"/>
  <c r="BP1108" i="1"/>
  <c r="BP1088" i="1"/>
  <c r="BK1349" i="1"/>
  <c r="BH1095" i="1"/>
  <c r="BP1285" i="1"/>
  <c r="BP1329" i="1"/>
  <c r="BK1201" i="1"/>
  <c r="BG981" i="1"/>
  <c r="BQ1320" i="1"/>
  <c r="BH1247" i="1"/>
  <c r="BG1194" i="1"/>
  <c r="BP906" i="1"/>
  <c r="BM1349" i="1"/>
  <c r="BM1263" i="1"/>
  <c r="BO1246" i="1"/>
  <c r="BP968" i="1"/>
  <c r="BI994" i="1"/>
  <c r="BM873" i="1"/>
  <c r="BG1162" i="1"/>
  <c r="BO1194" i="1"/>
  <c r="BQ966" i="1"/>
  <c r="BL883" i="1"/>
  <c r="BK1378" i="1"/>
  <c r="BP1383" i="1"/>
  <c r="BQ1279" i="1"/>
  <c r="BJ1354" i="1"/>
  <c r="BL1249" i="1"/>
  <c r="BH906" i="1"/>
  <c r="BP1273" i="1"/>
  <c r="BP1170" i="1"/>
  <c r="BN1068" i="1"/>
  <c r="BQ1156" i="1"/>
  <c r="BP1137" i="1"/>
  <c r="BM1270" i="1"/>
  <c r="BL1307" i="1"/>
  <c r="BO1041" i="1"/>
  <c r="BP1281" i="1"/>
  <c r="BP1167" i="1"/>
  <c r="BP983" i="1"/>
  <c r="BG1344" i="1"/>
  <c r="BP1341" i="1"/>
  <c r="BQ988" i="1"/>
  <c r="BH1327" i="1"/>
  <c r="BI1072" i="1"/>
  <c r="BQ1269" i="1"/>
  <c r="BH1103" i="1"/>
  <c r="BK951" i="1"/>
  <c r="BI1018" i="1"/>
  <c r="BK1230" i="1"/>
  <c r="BM1103" i="1"/>
  <c r="BP1153" i="1"/>
  <c r="BP1187" i="1"/>
  <c r="BL1237" i="1"/>
  <c r="BL1305" i="1"/>
  <c r="BM1256" i="1"/>
  <c r="BL1129" i="1"/>
  <c r="BI1025" i="1"/>
  <c r="BJ983" i="1"/>
  <c r="BI1238" i="1"/>
  <c r="BP1398" i="1"/>
  <c r="BN1087" i="1"/>
  <c r="BG1264" i="1"/>
  <c r="BO1191" i="1"/>
  <c r="BK1323" i="1"/>
  <c r="BH1171" i="1"/>
  <c r="BK1231" i="1"/>
  <c r="BN911" i="1"/>
  <c r="BN1239" i="1"/>
  <c r="BP962" i="1"/>
  <c r="BJ1324" i="1"/>
  <c r="BL957" i="1"/>
  <c r="BK898" i="1"/>
  <c r="BG1316" i="1"/>
  <c r="BH1334" i="1"/>
  <c r="BO1360" i="1"/>
  <c r="BJ1399" i="1"/>
  <c r="BL1381" i="1"/>
  <c r="BM1201" i="1"/>
  <c r="BH1289" i="1"/>
  <c r="BG1393" i="1"/>
  <c r="BI1089" i="1"/>
  <c r="BK879" i="1"/>
  <c r="BH1358" i="1"/>
  <c r="BJ1311" i="1"/>
  <c r="BH954" i="1"/>
  <c r="BP1039" i="1"/>
  <c r="BG1341" i="1"/>
  <c r="BL1038" i="1"/>
  <c r="BN1226" i="1"/>
  <c r="BG1386" i="1"/>
  <c r="BI1321" i="1"/>
  <c r="BQ960" i="1"/>
  <c r="BH1311" i="1"/>
  <c r="BP1239" i="1"/>
  <c r="BG1392" i="1"/>
  <c r="BP1364" i="1"/>
  <c r="BN1312" i="1"/>
  <c r="BO1111" i="1"/>
  <c r="BM1018" i="1"/>
  <c r="BG871" i="1"/>
  <c r="AI92" i="6" s="1"/>
  <c r="BM963" i="1"/>
  <c r="BQ976" i="1"/>
  <c r="BL1392" i="1"/>
  <c r="BM1304" i="1"/>
  <c r="BL1175" i="1"/>
  <c r="BP990" i="1"/>
  <c r="BN980" i="1"/>
  <c r="BJ1299" i="1"/>
  <c r="BL1267" i="1"/>
  <c r="BP928" i="1"/>
  <c r="BM1229" i="1"/>
  <c r="BP1004" i="1"/>
  <c r="BH1342" i="1"/>
  <c r="BP1378" i="1"/>
  <c r="BQ872" i="1"/>
  <c r="AH93" i="6" s="1"/>
  <c r="BP1140" i="1"/>
  <c r="BJ1360" i="1"/>
  <c r="BJ968" i="1"/>
  <c r="BM1396" i="1"/>
  <c r="BQ1195" i="1"/>
  <c r="BK1190" i="1"/>
  <c r="BP1248" i="1"/>
  <c r="BO1203" i="1"/>
  <c r="BN1118" i="1"/>
  <c r="BN1149" i="1"/>
  <c r="BI1362" i="1"/>
  <c r="BG968" i="1"/>
  <c r="BJ1315" i="1"/>
  <c r="BQ993" i="1"/>
  <c r="BQ1268" i="1"/>
  <c r="BQ1242" i="1"/>
  <c r="BQ1113" i="1"/>
  <c r="BG1148" i="1"/>
  <c r="BN909" i="1"/>
  <c r="BG1012" i="1"/>
  <c r="BG1355" i="1"/>
  <c r="BQ1205" i="1"/>
  <c r="BP1390" i="1"/>
  <c r="BM1380" i="1"/>
  <c r="BK1379" i="1"/>
  <c r="BG1105" i="1"/>
  <c r="BM1037" i="1"/>
  <c r="BL1207" i="1"/>
  <c r="BI1187" i="1"/>
  <c r="BM931" i="1"/>
  <c r="BO1007" i="1"/>
  <c r="BP1178" i="1"/>
  <c r="BN1145" i="1"/>
  <c r="BL1109" i="1"/>
  <c r="BP1181" i="1"/>
  <c r="BL1281" i="1"/>
  <c r="BP914" i="1"/>
  <c r="BM1175" i="1"/>
  <c r="BN1144" i="1"/>
  <c r="BN1237" i="1"/>
  <c r="BP1196" i="1"/>
  <c r="BP1098" i="1"/>
  <c r="BN1354" i="1"/>
  <c r="BO1386" i="1"/>
  <c r="BP964" i="1"/>
  <c r="BN1097" i="1"/>
  <c r="BG1275" i="1"/>
  <c r="BM929" i="1"/>
  <c r="BL1121" i="1"/>
  <c r="BK1322" i="1"/>
  <c r="BH861" i="1"/>
  <c r="BO1160" i="1"/>
  <c r="BL1065" i="1"/>
  <c r="BQ1234" i="1"/>
  <c r="BN1049" i="1"/>
  <c r="BH1282" i="1"/>
  <c r="BH878" i="1"/>
  <c r="BQ907" i="1"/>
  <c r="AH125" i="6" s="1"/>
  <c r="BH1359" i="1"/>
  <c r="BL1166" i="1"/>
  <c r="BP1104" i="1"/>
  <c r="BI1081" i="1"/>
  <c r="BP1256" i="1"/>
  <c r="BI1104" i="1"/>
  <c r="BG1062" i="1"/>
  <c r="BO1173" i="1"/>
  <c r="BO1103" i="1"/>
  <c r="BI1200" i="1"/>
  <c r="BQ1300" i="1"/>
  <c r="BP1068" i="1"/>
  <c r="BM1185" i="1"/>
  <c r="BH1259" i="1"/>
  <c r="BN1182" i="1"/>
  <c r="BQ970" i="1"/>
  <c r="BH1167" i="1"/>
  <c r="BI1133" i="1"/>
  <c r="BK1392" i="1"/>
  <c r="BQ1259" i="1"/>
  <c r="BO918" i="1"/>
  <c r="BO1081" i="1"/>
  <c r="BO982" i="1"/>
  <c r="BL1339" i="1"/>
  <c r="BL1094" i="1"/>
  <c r="BJ1160" i="1"/>
  <c r="BK995" i="1"/>
  <c r="BK1010" i="1"/>
  <c r="BM1316" i="1"/>
  <c r="BI1301" i="1"/>
  <c r="BI1385" i="1"/>
  <c r="BJ950" i="1"/>
  <c r="BI1176" i="1"/>
  <c r="BM1136" i="1"/>
  <c r="BG1167" i="1"/>
  <c r="BP1002" i="1"/>
  <c r="BI868" i="1"/>
  <c r="AY228" i="1"/>
  <c r="AX228" i="1"/>
  <c r="AW228" i="1"/>
  <c r="AZ228" i="1"/>
  <c r="AR439" i="1"/>
  <c r="AJ674" i="1"/>
  <c r="E73" i="6"/>
  <c r="AI123" i="6"/>
  <c r="AJ122" i="1"/>
  <c r="A527" i="1"/>
  <c r="M194" i="1"/>
  <c r="M193" i="1"/>
  <c r="AI140" i="6"/>
  <c r="AI107" i="6"/>
  <c r="W106" i="1"/>
  <c r="AJ106" i="1" s="1"/>
  <c r="W59" i="6"/>
  <c r="W59" i="5"/>
  <c r="B99" i="6" l="1"/>
  <c r="BH909" i="1"/>
  <c r="BJ1396" i="1"/>
  <c r="BL1086" i="1"/>
  <c r="BG926" i="1"/>
  <c r="AI144" i="6" s="1"/>
  <c r="BN1347" i="1"/>
  <c r="BJ963" i="1"/>
  <c r="BJ900" i="1"/>
  <c r="BN1321" i="1"/>
  <c r="BN1398" i="1"/>
  <c r="B123" i="6"/>
  <c r="BG1124" i="1"/>
  <c r="BO1342" i="1"/>
  <c r="BG908" i="1"/>
  <c r="AI126" i="6" s="1"/>
  <c r="BH1101" i="1"/>
  <c r="BH875" i="1"/>
  <c r="N96" i="6" s="1"/>
  <c r="BQ948" i="1"/>
  <c r="BN1341" i="1"/>
  <c r="B96" i="6"/>
  <c r="BM1190" i="1"/>
  <c r="BQ1158" i="1"/>
  <c r="BL1151" i="1"/>
  <c r="B103" i="6"/>
  <c r="B140" i="6"/>
  <c r="B147" i="6"/>
  <c r="BM856" i="1"/>
  <c r="BJ856" i="1"/>
  <c r="BI1269" i="1"/>
  <c r="BK1086" i="1"/>
  <c r="BH1246" i="1"/>
  <c r="BM1253" i="1"/>
  <c r="BI1225" i="1"/>
  <c r="BI1209" i="1"/>
  <c r="BI1267" i="1"/>
  <c r="BI1296" i="1"/>
  <c r="BP1360" i="1"/>
  <c r="BM1161" i="1"/>
  <c r="BI1106" i="1"/>
  <c r="BQ914" i="1"/>
  <c r="AH132" i="6" s="1"/>
  <c r="J132" i="6" s="1"/>
  <c r="BN1160" i="1"/>
  <c r="BM1009" i="1"/>
  <c r="BI988" i="1"/>
  <c r="BJ1127" i="1"/>
  <c r="BM1114" i="1"/>
  <c r="BO1042" i="1"/>
  <c r="BQ1093" i="1"/>
  <c r="BN919" i="1"/>
  <c r="Z137" i="6" s="1"/>
  <c r="BJ1320" i="1"/>
  <c r="BN985" i="1"/>
  <c r="BJ898" i="1"/>
  <c r="BN961" i="1"/>
  <c r="BQ1020" i="1"/>
  <c r="BI1171" i="1"/>
  <c r="BO1108" i="1"/>
  <c r="BH925" i="1"/>
  <c r="BG953" i="1"/>
  <c r="BN1379" i="1"/>
  <c r="BL887" i="1"/>
  <c r="BK1367" i="1"/>
  <c r="BJ1344" i="1"/>
  <c r="BJ1021" i="1"/>
  <c r="BK1017" i="1"/>
  <c r="BO1069" i="1"/>
  <c r="BM1280" i="1"/>
  <c r="BN1114" i="1"/>
  <c r="BO1019" i="1"/>
  <c r="BQ1069" i="1"/>
  <c r="BI964" i="1"/>
  <c r="BJ956" i="1"/>
  <c r="BM1365" i="1"/>
  <c r="BM957" i="1"/>
  <c r="BJ1123" i="1"/>
  <c r="BG1282" i="1"/>
  <c r="BM1187" i="1"/>
  <c r="BN927" i="1"/>
  <c r="BN1356" i="1"/>
  <c r="BI1075" i="1"/>
  <c r="BO1018" i="1"/>
  <c r="BJ1016" i="1"/>
  <c r="BQ1088" i="1"/>
  <c r="BN1196" i="1"/>
  <c r="BH997" i="1"/>
  <c r="BG1098" i="1"/>
  <c r="BJ1245" i="1"/>
  <c r="BQ1385" i="1"/>
  <c r="BL989" i="1"/>
  <c r="BJ884" i="1"/>
  <c r="R105" i="6" s="1"/>
  <c r="BL1042" i="1"/>
  <c r="BM1141" i="1"/>
  <c r="BJ893" i="1"/>
  <c r="R111" i="6" s="1"/>
  <c r="BQ1049" i="1"/>
  <c r="BM1364" i="1"/>
  <c r="BQ1066" i="1"/>
  <c r="BG1314" i="1"/>
  <c r="BQ1266" i="1"/>
  <c r="BI1334" i="1"/>
  <c r="BQ870" i="1"/>
  <c r="AH91" i="6" s="1"/>
  <c r="N91" i="6" s="1"/>
  <c r="BM1048" i="1"/>
  <c r="BK1370" i="1"/>
  <c r="BO1395" i="1"/>
  <c r="BJ1192" i="1"/>
  <c r="BQ1210" i="1"/>
  <c r="BH1177" i="1"/>
  <c r="BJ1162" i="1"/>
  <c r="BM1397" i="1"/>
  <c r="BN1383" i="1"/>
  <c r="BN1336" i="1"/>
  <c r="BL1391" i="1"/>
  <c r="BQ1356" i="1"/>
  <c r="BI1023" i="1"/>
  <c r="BJ882" i="1"/>
  <c r="R103" i="6" s="1"/>
  <c r="BL1289" i="1"/>
  <c r="BH1052" i="1"/>
  <c r="BI1036" i="1"/>
  <c r="BO1036" i="1"/>
  <c r="BG1161" i="1"/>
  <c r="BO891" i="1"/>
  <c r="BJ1170" i="1"/>
  <c r="BJ1187" i="1"/>
  <c r="BH1115" i="1"/>
  <c r="BG1117" i="1"/>
  <c r="BM1076" i="1"/>
  <c r="BL1172" i="1"/>
  <c r="BM1128" i="1"/>
  <c r="BI951" i="1"/>
  <c r="BN1042" i="1"/>
  <c r="BG1103" i="1"/>
  <c r="BH1068" i="1"/>
  <c r="BG903" i="1"/>
  <c r="AI121" i="6" s="1"/>
  <c r="BM1163" i="1"/>
  <c r="BG1079" i="1"/>
  <c r="BL1254" i="1"/>
  <c r="BH1249" i="1"/>
  <c r="BL1176" i="1"/>
  <c r="BJ1303" i="1"/>
  <c r="BH1106" i="1"/>
  <c r="BG996" i="1"/>
  <c r="BK949" i="1"/>
  <c r="BN1169" i="1"/>
  <c r="BM926" i="1"/>
  <c r="X144" i="6" s="1"/>
  <c r="BG1044" i="1"/>
  <c r="BN950" i="1"/>
  <c r="BK924" i="1"/>
  <c r="BG1257" i="1"/>
  <c r="BM1282" i="1"/>
  <c r="BM1306" i="1"/>
  <c r="BN1278" i="1"/>
  <c r="BQ909" i="1"/>
  <c r="AH127" i="6" s="1"/>
  <c r="X127" i="6" s="1"/>
  <c r="BL1184" i="1"/>
  <c r="BL869" i="1"/>
  <c r="BI1143" i="1"/>
  <c r="BQ1383" i="1"/>
  <c r="BH1045" i="1"/>
  <c r="BQ1386" i="1"/>
  <c r="BK1288" i="1"/>
  <c r="BG1331" i="1"/>
  <c r="BN1128" i="1"/>
  <c r="BQ924" i="1"/>
  <c r="AH142" i="6" s="1"/>
  <c r="BI1169" i="1"/>
  <c r="BJ1118" i="1"/>
  <c r="BO1037" i="1"/>
  <c r="BJ1073" i="1"/>
  <c r="BI1279" i="1"/>
  <c r="BL1072" i="1"/>
  <c r="BI974" i="1"/>
  <c r="BH1197" i="1"/>
  <c r="BN986" i="1"/>
  <c r="BK1380" i="1"/>
  <c r="BG1059" i="1"/>
  <c r="BG1291" i="1"/>
  <c r="BQ1301" i="1"/>
  <c r="BG1099" i="1"/>
  <c r="BM1089" i="1"/>
  <c r="BK1329" i="1"/>
  <c r="BK887" i="1"/>
  <c r="BK874" i="1"/>
  <c r="BL1139" i="1"/>
  <c r="BH1065" i="1"/>
  <c r="BM1052" i="1"/>
  <c r="BQ1373" i="1"/>
  <c r="BQ873" i="1"/>
  <c r="AH94" i="6" s="1"/>
  <c r="V94" i="6" s="1"/>
  <c r="BM1390" i="1"/>
  <c r="BO1004" i="1"/>
  <c r="BO1381" i="1"/>
  <c r="BN1013" i="1"/>
  <c r="BQ1193" i="1"/>
  <c r="BH998" i="1"/>
  <c r="BL877" i="1"/>
  <c r="V98" i="6" s="1"/>
  <c r="BJ1013" i="1"/>
  <c r="BL1095" i="1"/>
  <c r="BN1340" i="1"/>
  <c r="BK986" i="1"/>
  <c r="BH958" i="1"/>
  <c r="BQ1399" i="1"/>
  <c r="BL893" i="1"/>
  <c r="V111" i="6" s="1"/>
  <c r="BG902" i="1"/>
  <c r="AI120" i="6" s="1"/>
  <c r="B120" i="6" s="1"/>
  <c r="BJ1358" i="1"/>
  <c r="BQ1218" i="1"/>
  <c r="BI1179" i="1"/>
  <c r="BN997" i="1"/>
  <c r="BJ1040" i="1"/>
  <c r="BO1282" i="1"/>
  <c r="BJ907" i="1"/>
  <c r="BG1140" i="1"/>
  <c r="BN1218" i="1"/>
  <c r="BO1195" i="1"/>
  <c r="BG1287" i="1"/>
  <c r="BL1312" i="1"/>
  <c r="BK1386" i="1"/>
  <c r="BM1148" i="1"/>
  <c r="BK1014" i="1"/>
  <c r="BQ1175" i="1"/>
  <c r="BH1296" i="1"/>
  <c r="BK1172" i="1"/>
  <c r="BJ894" i="1"/>
  <c r="R112" i="6" s="1"/>
  <c r="BK1360" i="1"/>
  <c r="BQ1107" i="1"/>
  <c r="BN966" i="1"/>
  <c r="BJ911" i="1"/>
  <c r="BL926" i="1"/>
  <c r="V144" i="6" s="1"/>
  <c r="BN1002" i="1"/>
  <c r="BQ1078" i="1"/>
  <c r="BK1047" i="1"/>
  <c r="BM1278" i="1"/>
  <c r="BL1160" i="1"/>
  <c r="BL976" i="1"/>
  <c r="BG1373" i="1"/>
  <c r="BM1197" i="1"/>
  <c r="BH987" i="1"/>
  <c r="BQ916" i="1"/>
  <c r="AH134" i="6" s="1"/>
  <c r="B134" i="6" s="1"/>
  <c r="BI1098" i="1"/>
  <c r="BI1297" i="1"/>
  <c r="BM1178" i="1"/>
  <c r="BO919" i="1"/>
  <c r="AB137" i="6" s="1"/>
  <c r="BI1322" i="1"/>
  <c r="BN1167" i="1"/>
  <c r="BH1180" i="1"/>
  <c r="BQ1181" i="1"/>
  <c r="BQ1362" i="1"/>
  <c r="BI1239" i="1"/>
  <c r="BG1160" i="1"/>
  <c r="BL1092" i="1"/>
  <c r="BM1017" i="1"/>
  <c r="BK1198" i="1"/>
  <c r="BJ1380" i="1"/>
  <c r="BK1132" i="1"/>
  <c r="BG1015" i="1"/>
  <c r="BH959" i="1"/>
  <c r="BJ999" i="1"/>
  <c r="BI1050" i="1"/>
  <c r="BG1169" i="1"/>
  <c r="BL917" i="1"/>
  <c r="BG1202" i="1"/>
  <c r="BM995" i="1"/>
  <c r="BL1110" i="1"/>
  <c r="BH1170" i="1"/>
  <c r="BN1133" i="1"/>
  <c r="BN1180" i="1"/>
  <c r="BG987" i="1"/>
  <c r="BO1238" i="1"/>
  <c r="BN894" i="1"/>
  <c r="Z112" i="6" s="1"/>
  <c r="BM1351" i="1"/>
  <c r="BK1252" i="1"/>
  <c r="BK1095" i="1"/>
  <c r="BQ1148" i="1"/>
  <c r="BL1123" i="1"/>
  <c r="BQ1005" i="1"/>
  <c r="BH1172" i="1"/>
  <c r="BN1290" i="1"/>
  <c r="BN931" i="1"/>
  <c r="Z149" i="6" s="1"/>
  <c r="BN1054" i="1"/>
  <c r="BM886" i="1"/>
  <c r="BI1117" i="1"/>
  <c r="BJ1238" i="1"/>
  <c r="BK908" i="1"/>
  <c r="T126" i="6" s="1"/>
  <c r="BL1323" i="1"/>
  <c r="BJ1209" i="1"/>
  <c r="BI1172" i="1"/>
  <c r="BO904" i="1"/>
  <c r="AB122" i="6" s="1"/>
  <c r="BG1378" i="1"/>
  <c r="BI886" i="1"/>
  <c r="BI1119" i="1"/>
  <c r="BH1355" i="1"/>
  <c r="BI1118" i="1"/>
  <c r="BM988" i="1"/>
  <c r="BI1349" i="1"/>
  <c r="BJ920" i="1"/>
  <c r="BG893" i="1"/>
  <c r="AI111" i="6" s="1"/>
  <c r="B111" i="6" s="1"/>
  <c r="BI1348" i="1"/>
  <c r="BG1095" i="1"/>
  <c r="BG1165" i="1"/>
  <c r="BN1265" i="1"/>
  <c r="BJ1287" i="1"/>
  <c r="BM1074" i="1"/>
  <c r="BK1233" i="1"/>
  <c r="BI1220" i="1"/>
  <c r="BQ1144" i="1"/>
  <c r="BH1352" i="1"/>
  <c r="BN1019" i="1"/>
  <c r="BL1332" i="1"/>
  <c r="BQ932" i="1"/>
  <c r="BG887" i="1"/>
  <c r="AI108" i="6" s="1"/>
  <c r="BP900" i="1"/>
  <c r="BI1135" i="1"/>
  <c r="BG1309" i="1"/>
  <c r="BJ955" i="1"/>
  <c r="BN1153" i="1"/>
  <c r="BH1129" i="1"/>
  <c r="BJ1217" i="1"/>
  <c r="BL1010" i="1"/>
  <c r="BI1001" i="1"/>
  <c r="BH1397" i="1"/>
  <c r="BG1157" i="1"/>
  <c r="BH984" i="1"/>
  <c r="BI1303" i="1"/>
  <c r="BM1003" i="1"/>
  <c r="BM1343" i="1"/>
  <c r="BO938" i="1"/>
  <c r="BO1358" i="1"/>
  <c r="BO1185" i="1"/>
  <c r="BQ1358" i="1"/>
  <c r="BM1268" i="1"/>
  <c r="BH972" i="1"/>
  <c r="BG1229" i="1"/>
  <c r="BI926" i="1"/>
  <c r="P144" i="6" s="1"/>
  <c r="BN971" i="1"/>
  <c r="BL1292" i="1"/>
  <c r="BQ1071" i="1"/>
  <c r="BM960" i="1"/>
  <c r="BL1214" i="1"/>
  <c r="BG1283" i="1"/>
  <c r="BM870" i="1"/>
  <c r="BL992" i="1"/>
  <c r="BL1015" i="1"/>
  <c r="BN1036" i="1"/>
  <c r="BG900" i="1"/>
  <c r="AI118" i="6" s="1"/>
  <c r="BH1104" i="1"/>
  <c r="BI1109" i="1"/>
  <c r="BQ1323" i="1"/>
  <c r="BK1228" i="1"/>
  <c r="BH975" i="1"/>
  <c r="BO1104" i="1"/>
  <c r="BM992" i="1"/>
  <c r="BQ1045" i="1"/>
  <c r="BJ991" i="1"/>
  <c r="BI1243" i="1"/>
  <c r="BJ1330" i="1"/>
  <c r="BP1076" i="1"/>
  <c r="BO1197" i="1"/>
  <c r="BL1199" i="1"/>
  <c r="BI1324" i="1"/>
  <c r="BM902" i="1"/>
  <c r="X120" i="6" s="1"/>
  <c r="BJ1343" i="1"/>
  <c r="BO1014" i="1"/>
  <c r="BH1179" i="1"/>
  <c r="BQ1125" i="1"/>
  <c r="BG1102" i="1"/>
  <c r="BQ920" i="1"/>
  <c r="AH138" i="6" s="1"/>
  <c r="B138" i="6" s="1"/>
  <c r="BH1087" i="1"/>
  <c r="BQ1370" i="1"/>
  <c r="BG966" i="1"/>
  <c r="BJ1367" i="1"/>
  <c r="BJ982" i="1"/>
  <c r="BN969" i="1"/>
  <c r="BQ887" i="1"/>
  <c r="AH108" i="6" s="1"/>
  <c r="N108" i="6" s="1"/>
  <c r="BQ995" i="1"/>
  <c r="BO1250" i="1"/>
  <c r="BM1152" i="1"/>
  <c r="BN960" i="1"/>
  <c r="BJ1266" i="1"/>
  <c r="BM1151" i="1"/>
  <c r="BL886" i="1"/>
  <c r="BN1253" i="1"/>
  <c r="BQ1022" i="1"/>
  <c r="BJ1126" i="1"/>
  <c r="BI1093" i="1"/>
  <c r="BK970" i="1"/>
  <c r="BM1311" i="1"/>
  <c r="BN922" i="1"/>
  <c r="Z140" i="6" s="1"/>
  <c r="BN1238" i="1"/>
  <c r="BI1194" i="1"/>
  <c r="BM1082" i="1"/>
  <c r="BL1269" i="1"/>
  <c r="BH1381" i="1"/>
  <c r="BJ1022" i="1"/>
  <c r="BN989" i="1"/>
  <c r="BI1235" i="1"/>
  <c r="BG1069" i="1"/>
  <c r="BH1143" i="1"/>
  <c r="BG1132" i="1"/>
  <c r="BN1248" i="1"/>
  <c r="BJ1010" i="1"/>
  <c r="BH1048" i="1"/>
  <c r="BO998" i="1"/>
  <c r="BI957" i="1"/>
  <c r="BQ1310" i="1"/>
  <c r="BG1130" i="1"/>
  <c r="BL1161" i="1"/>
  <c r="BK1117" i="1"/>
  <c r="BI987" i="1"/>
  <c r="BJ1141" i="1"/>
  <c r="BM969" i="1"/>
  <c r="BG1173" i="1"/>
  <c r="BQ1076" i="1"/>
  <c r="BQ974" i="1"/>
  <c r="BH1016" i="1"/>
  <c r="BJ989" i="1"/>
  <c r="BO1212" i="1"/>
  <c r="BG1129" i="1"/>
  <c r="BQ1152" i="1"/>
  <c r="BK1076" i="1"/>
  <c r="BM1095" i="1"/>
  <c r="BG1201" i="1"/>
  <c r="BJ1234" i="1"/>
  <c r="BH1191" i="1"/>
  <c r="BH1220" i="1"/>
  <c r="BI981" i="1"/>
  <c r="BM1061" i="1"/>
  <c r="BQ1227" i="1"/>
  <c r="BG969" i="1"/>
  <c r="BO1126" i="1"/>
  <c r="BN870" i="1"/>
  <c r="BK1279" i="1"/>
  <c r="BI980" i="1"/>
  <c r="BJ1036" i="1"/>
  <c r="BM1251" i="1"/>
  <c r="BQ980" i="1"/>
  <c r="BI1099" i="1"/>
  <c r="BJ875" i="1"/>
  <c r="R96" i="6" s="1"/>
  <c r="BQ1337" i="1"/>
  <c r="BN869" i="1"/>
  <c r="BH1354" i="1"/>
  <c r="BO931" i="1"/>
  <c r="AB149" i="6" s="1"/>
  <c r="BO1340" i="1"/>
  <c r="BI883" i="1"/>
  <c r="BJ897" i="1"/>
  <c r="R115" i="6" s="1"/>
  <c r="BI1218" i="1"/>
  <c r="BJ996" i="1"/>
  <c r="BI1067" i="1"/>
  <c r="BH1323" i="1"/>
  <c r="BK883" i="1"/>
  <c r="T104" i="6" s="1"/>
  <c r="BH1205" i="1"/>
  <c r="BG1049" i="1"/>
  <c r="BG1093" i="1"/>
  <c r="BM1179" i="1"/>
  <c r="BK1156" i="1"/>
  <c r="BG1237" i="1"/>
  <c r="BJ1379" i="1"/>
  <c r="BN1065" i="1"/>
  <c r="BI1147" i="1"/>
  <c r="BH1274" i="1"/>
  <c r="BO1272" i="1"/>
  <c r="BO986" i="1"/>
  <c r="BH970" i="1"/>
  <c r="BJ951" i="1"/>
  <c r="BL1358" i="1"/>
  <c r="BK1320" i="1"/>
  <c r="BM882" i="1"/>
  <c r="X103" i="6" s="1"/>
  <c r="BI1251" i="1"/>
  <c r="BQ1121" i="1"/>
  <c r="BO1008" i="1"/>
  <c r="BM1318" i="1"/>
  <c r="BQ1329" i="1"/>
  <c r="BI985" i="1"/>
  <c r="BG995" i="1"/>
  <c r="BO1377" i="1"/>
  <c r="BL908" i="1"/>
  <c r="V126" i="6" s="1"/>
  <c r="BK1203" i="1"/>
  <c r="BJ915" i="1"/>
  <c r="R133" i="6" s="1"/>
  <c r="BI1061" i="1"/>
  <c r="BM1014" i="1"/>
  <c r="BG1045" i="1"/>
  <c r="BH1305" i="1"/>
  <c r="BH1131" i="1"/>
  <c r="BJ1365" i="1"/>
  <c r="BJ1288" i="1"/>
  <c r="BM1038" i="1"/>
  <c r="BK1357" i="1"/>
  <c r="BK1393" i="1"/>
  <c r="BG1120" i="1"/>
  <c r="BO1281" i="1"/>
  <c r="BQ1186" i="1"/>
  <c r="BK901" i="1"/>
  <c r="BO1311" i="1"/>
  <c r="BH1091" i="1"/>
  <c r="BG1389" i="1"/>
  <c r="BH899" i="1"/>
  <c r="BQ997" i="1"/>
  <c r="BM884" i="1"/>
  <c r="X105" i="6" s="1"/>
  <c r="BH1233" i="1"/>
  <c r="BK926" i="1"/>
  <c r="BL1275" i="1"/>
  <c r="BK1345" i="1"/>
  <c r="BL1388" i="1"/>
  <c r="BH982" i="1"/>
  <c r="BH1009" i="1"/>
  <c r="BO874" i="1"/>
  <c r="BJ1258" i="1"/>
  <c r="BI921" i="1"/>
  <c r="BQ1197" i="1"/>
  <c r="BO1153" i="1"/>
  <c r="BM1246" i="1"/>
  <c r="BQ1120" i="1"/>
  <c r="BG984" i="1"/>
  <c r="BQ1208" i="1"/>
  <c r="BH1035" i="1"/>
  <c r="BJ1136" i="1"/>
  <c r="BN1096" i="1"/>
  <c r="BG896" i="1"/>
  <c r="AI114" i="6" s="1"/>
  <c r="B114" i="6" s="1"/>
  <c r="BN893" i="1"/>
  <c r="Z111" i="6" s="1"/>
  <c r="BH874" i="1"/>
  <c r="BJ1060" i="1"/>
  <c r="BG921" i="1"/>
  <c r="AI139" i="6" s="1"/>
  <c r="B139" i="6" s="1"/>
  <c r="BG991" i="1"/>
  <c r="BQ1165" i="1"/>
  <c r="BH1313" i="1"/>
  <c r="BH1279" i="1"/>
  <c r="BP1139" i="1"/>
  <c r="BQ1100" i="1"/>
  <c r="BO925" i="1"/>
  <c r="BG990" i="1"/>
  <c r="BI1129" i="1"/>
  <c r="BJ1338" i="1"/>
  <c r="BH1242" i="1"/>
  <c r="BJ1373" i="1"/>
  <c r="BN1146" i="1"/>
  <c r="BQ1035" i="1"/>
  <c r="BJ1025" i="1"/>
  <c r="BJ927" i="1"/>
  <c r="BO1015" i="1"/>
  <c r="BG1216" i="1"/>
  <c r="BK1272" i="1"/>
  <c r="BM1233" i="1"/>
  <c r="BG1151" i="1"/>
  <c r="BO1321" i="1"/>
  <c r="BL1193" i="1"/>
  <c r="BM1169" i="1"/>
  <c r="B144" i="6"/>
  <c r="BI1141" i="1"/>
  <c r="BI986" i="1"/>
  <c r="BL1050" i="1"/>
  <c r="BL1022" i="1"/>
  <c r="BL993" i="1"/>
  <c r="BK950" i="1"/>
  <c r="BQ895" i="1"/>
  <c r="AH113" i="6" s="1"/>
  <c r="B113" i="6" s="1"/>
  <c r="BP937" i="1"/>
  <c r="BI975" i="1"/>
  <c r="BQ1213" i="1"/>
  <c r="BG1005" i="1"/>
  <c r="BP857" i="1"/>
  <c r="BH1280" i="1"/>
  <c r="BN1187" i="1"/>
  <c r="BO1078" i="1"/>
  <c r="BH923" i="1"/>
  <c r="BN1214" i="1"/>
  <c r="BO898" i="1"/>
  <c r="BH926" i="1"/>
  <c r="N144" i="6" s="1"/>
  <c r="BO901" i="1"/>
  <c r="BO857" i="1"/>
  <c r="BJ857" i="1"/>
  <c r="BG1205" i="1"/>
  <c r="BJ1144" i="1"/>
  <c r="BL996" i="1"/>
  <c r="BP1052" i="1"/>
  <c r="BQ1282" i="1"/>
  <c r="BI1253" i="1"/>
  <c r="BI1022" i="1"/>
  <c r="BI1090" i="1"/>
  <c r="BN857" i="1"/>
  <c r="BL856" i="1"/>
  <c r="BI856" i="1"/>
  <c r="BH1141" i="1"/>
  <c r="BM857" i="1"/>
  <c r="BQ857" i="1"/>
  <c r="AH78" i="6" s="1"/>
  <c r="BG858" i="1"/>
  <c r="AI79" i="6" s="1"/>
  <c r="BK856" i="1"/>
  <c r="BI857" i="1"/>
  <c r="BO856" i="1"/>
  <c r="BH857" i="1"/>
  <c r="BQ856" i="1"/>
  <c r="AH77" i="6" s="1"/>
  <c r="J77" i="6" s="1"/>
  <c r="B130" i="6"/>
  <c r="B149" i="6"/>
  <c r="B82" i="6"/>
  <c r="B109" i="6"/>
  <c r="BG857" i="1"/>
  <c r="AI78" i="6" s="1"/>
  <c r="BK857" i="1"/>
  <c r="B128" i="6"/>
  <c r="B137" i="6"/>
  <c r="B142" i="6"/>
  <c r="B110" i="6"/>
  <c r="B105" i="6"/>
  <c r="BI899" i="1"/>
  <c r="BP856" i="1"/>
  <c r="BH856" i="1"/>
  <c r="BG856" i="1"/>
  <c r="AI77" i="6" s="1"/>
  <c r="BL857" i="1"/>
  <c r="BN856" i="1"/>
  <c r="B115" i="6"/>
  <c r="BK1178" i="1"/>
  <c r="BQ858" i="1"/>
  <c r="AH79" i="6" s="1"/>
  <c r="B112" i="6"/>
  <c r="B126" i="6"/>
  <c r="BN1126" i="1"/>
  <c r="BO1067" i="1"/>
  <c r="BN858" i="1"/>
  <c r="BI1318" i="1"/>
  <c r="BI860" i="1"/>
  <c r="BK858" i="1"/>
  <c r="BJ858" i="1"/>
  <c r="BH858" i="1"/>
  <c r="BH1157" i="1"/>
  <c r="BO858" i="1"/>
  <c r="BJ860" i="1"/>
  <c r="BN988" i="1"/>
  <c r="BK1119" i="1"/>
  <c r="BQ1067" i="1"/>
  <c r="BM1101" i="1"/>
  <c r="BO1304" i="1"/>
  <c r="BP858" i="1"/>
  <c r="BL858" i="1"/>
  <c r="BH966" i="1"/>
  <c r="BJ1264" i="1"/>
  <c r="BO1167" i="1"/>
  <c r="BO1375" i="1"/>
  <c r="BJ1084" i="1"/>
  <c r="BI858" i="1"/>
  <c r="BL973" i="1"/>
  <c r="BI911" i="1"/>
  <c r="BJ918" i="1"/>
  <c r="BM858" i="1"/>
  <c r="BQ999" i="1"/>
  <c r="BG1242" i="1"/>
  <c r="BO1324" i="1"/>
  <c r="BQ1137" i="1"/>
  <c r="BK860" i="1"/>
  <c r="BK859" i="1"/>
  <c r="T80" i="6" s="1"/>
  <c r="BM860" i="1"/>
  <c r="BM1264" i="1"/>
  <c r="BI1210" i="1"/>
  <c r="BO1329" i="1"/>
  <c r="BL1188" i="1"/>
  <c r="BI859" i="1"/>
  <c r="P80" i="6" s="1"/>
  <c r="BL860" i="1"/>
  <c r="BP859" i="1"/>
  <c r="J80" i="6" s="1"/>
  <c r="BO1263" i="1"/>
  <c r="BJ1165" i="1"/>
  <c r="BO1351" i="1"/>
  <c r="BM1091" i="1"/>
  <c r="BJ859" i="1"/>
  <c r="R80" i="6" s="1"/>
  <c r="BM1218" i="1"/>
  <c r="BJ1047" i="1"/>
  <c r="BK1049" i="1"/>
  <c r="BG1088" i="1"/>
  <c r="BQ860" i="1"/>
  <c r="AH81" i="6" s="1"/>
  <c r="BN912" i="1"/>
  <c r="Z130" i="6" s="1"/>
  <c r="BG1279" i="1"/>
  <c r="BJ899" i="1"/>
  <c r="BN896" i="1"/>
  <c r="Z114" i="6" s="1"/>
  <c r="BL859" i="1"/>
  <c r="V80" i="6" s="1"/>
  <c r="BH860" i="1"/>
  <c r="BM1108" i="1"/>
  <c r="BH1231" i="1"/>
  <c r="BN920" i="1"/>
  <c r="BO860" i="1"/>
  <c r="BN859" i="1"/>
  <c r="Z80" i="6" s="1"/>
  <c r="BI1014" i="1"/>
  <c r="BG986" i="1"/>
  <c r="BK1256" i="1"/>
  <c r="BH1153" i="1"/>
  <c r="BP860" i="1"/>
  <c r="BG860" i="1"/>
  <c r="AI81" i="6" s="1"/>
  <c r="BG859" i="1"/>
  <c r="AI80" i="6" s="1"/>
  <c r="B80" i="6" s="1"/>
  <c r="N123" i="6"/>
  <c r="R123" i="6"/>
  <c r="X123" i="6"/>
  <c r="T123" i="6"/>
  <c r="J123" i="6"/>
  <c r="V123" i="6"/>
  <c r="T106" i="6"/>
  <c r="P106" i="6"/>
  <c r="X106" i="6"/>
  <c r="J106" i="6"/>
  <c r="V106" i="6"/>
  <c r="AB106" i="6"/>
  <c r="N130" i="6"/>
  <c r="X130" i="6"/>
  <c r="J130" i="6"/>
  <c r="AB130" i="6"/>
  <c r="R130" i="6"/>
  <c r="P130" i="6"/>
  <c r="V130" i="6"/>
  <c r="N110" i="6"/>
  <c r="J110" i="6"/>
  <c r="AB110" i="6"/>
  <c r="T110" i="6"/>
  <c r="V110" i="6"/>
  <c r="Z110" i="6"/>
  <c r="P110" i="6"/>
  <c r="R110" i="6"/>
  <c r="AJ110" i="6" a="1"/>
  <c r="AJ110" i="6" s="1"/>
  <c r="X110" i="6"/>
  <c r="BM965" i="1"/>
  <c r="BJ1089" i="1"/>
  <c r="BO1376" i="1"/>
  <c r="BH1024" i="1"/>
  <c r="BJ1122" i="1"/>
  <c r="BK971" i="1"/>
  <c r="BL1394" i="1"/>
  <c r="BH1283" i="1"/>
  <c r="BQ1091" i="1"/>
  <c r="BL1178" i="1"/>
  <c r="BK1041" i="1"/>
  <c r="BO1214" i="1"/>
  <c r="BG1127" i="1"/>
  <c r="BO1248" i="1"/>
  <c r="BN955" i="1"/>
  <c r="BM1199" i="1"/>
  <c r="BK1339" i="1"/>
  <c r="BG1185" i="1"/>
  <c r="BH930" i="1"/>
  <c r="BH927" i="1"/>
  <c r="BN1200" i="1"/>
  <c r="BQ1304" i="1"/>
  <c r="B106" i="6"/>
  <c r="B93" i="6"/>
  <c r="P115" i="6"/>
  <c r="X115" i="6"/>
  <c r="V115" i="6"/>
  <c r="T115" i="6"/>
  <c r="J115" i="6"/>
  <c r="P105" i="6"/>
  <c r="J105" i="6"/>
  <c r="T105" i="6"/>
  <c r="AJ105" i="6" a="1"/>
  <c r="AJ105" i="6" s="1"/>
  <c r="V105" i="6"/>
  <c r="AB105" i="6"/>
  <c r="N105" i="6"/>
  <c r="Z128" i="6"/>
  <c r="R128" i="6"/>
  <c r="X128" i="6"/>
  <c r="J128" i="6"/>
  <c r="T128" i="6"/>
  <c r="N128" i="6"/>
  <c r="R149" i="6"/>
  <c r="X149" i="6"/>
  <c r="AJ149" i="6" a="1"/>
  <c r="AJ149" i="6" s="1"/>
  <c r="J149" i="6"/>
  <c r="T144" i="6"/>
  <c r="R144" i="6"/>
  <c r="J144" i="6"/>
  <c r="P111" i="6"/>
  <c r="N111" i="6"/>
  <c r="T111" i="6"/>
  <c r="AJ111" i="6" a="1"/>
  <c r="AJ111" i="6" s="1"/>
  <c r="J111" i="6"/>
  <c r="AB111" i="6"/>
  <c r="BI1340" i="1"/>
  <c r="BQ918" i="1"/>
  <c r="AH136" i="6" s="1"/>
  <c r="BL902" i="1"/>
  <c r="V120" i="6" s="1"/>
  <c r="BQ1192" i="1"/>
  <c r="BL944" i="1"/>
  <c r="BK1144" i="1"/>
  <c r="BH1332" i="1"/>
  <c r="BH1096" i="1"/>
  <c r="BO1106" i="1"/>
  <c r="J101" i="6"/>
  <c r="AJ101" i="6" a="1"/>
  <c r="AJ101" i="6" s="1"/>
  <c r="T101" i="6"/>
  <c r="Z101" i="6"/>
  <c r="P101" i="6"/>
  <c r="X101" i="6"/>
  <c r="Z126" i="6"/>
  <c r="AB126" i="6"/>
  <c r="R126" i="6"/>
  <c r="J126" i="6"/>
  <c r="X126" i="6"/>
  <c r="V138" i="6"/>
  <c r="AJ138" i="6" a="1"/>
  <c r="AJ138" i="6" s="1"/>
  <c r="BJ1056" i="1"/>
  <c r="BQ958" i="1"/>
  <c r="BG1172" i="1"/>
  <c r="BN1339" i="1"/>
  <c r="BL1006" i="1"/>
  <c r="BK1071" i="1"/>
  <c r="BQ1321" i="1"/>
  <c r="BN1210" i="1"/>
  <c r="BM1116" i="1"/>
  <c r="BN1038" i="1"/>
  <c r="BL900" i="1"/>
  <c r="BN974" i="1"/>
  <c r="BM1170" i="1"/>
  <c r="BG915" i="1"/>
  <c r="AI133" i="6" s="1"/>
  <c r="B133" i="6" s="1"/>
  <c r="BN1394" i="1"/>
  <c r="BO1388" i="1"/>
  <c r="BO897" i="1"/>
  <c r="AB115" i="6" s="1"/>
  <c r="BH1164" i="1"/>
  <c r="BQ1153" i="1"/>
  <c r="BK1099" i="1"/>
  <c r="BM953" i="1"/>
  <c r="BG1239" i="1"/>
  <c r="BI1276" i="1"/>
  <c r="BK928" i="1"/>
  <c r="N133" i="6"/>
  <c r="AB133" i="6"/>
  <c r="T133" i="6"/>
  <c r="AJ133" i="6" a="1"/>
  <c r="AJ133" i="6" s="1"/>
  <c r="P133" i="6"/>
  <c r="V133" i="6"/>
  <c r="J133" i="6"/>
  <c r="P104" i="6"/>
  <c r="J104" i="6"/>
  <c r="AB104" i="6"/>
  <c r="Z104" i="6"/>
  <c r="V104" i="6"/>
  <c r="R104" i="6"/>
  <c r="AJ104" i="6" a="1"/>
  <c r="AJ104" i="6" s="1"/>
  <c r="N104" i="6"/>
  <c r="V125" i="6"/>
  <c r="J125" i="6"/>
  <c r="X125" i="6"/>
  <c r="AJ125" i="6" a="1"/>
  <c r="AJ125" i="6" s="1"/>
  <c r="AB125" i="6"/>
  <c r="N125" i="6"/>
  <c r="T125" i="6"/>
  <c r="Z125" i="6"/>
  <c r="R125" i="6"/>
  <c r="P125" i="6"/>
  <c r="AJ122" i="6" a="1"/>
  <c r="AJ122" i="6" s="1"/>
  <c r="J122" i="6"/>
  <c r="Z122" i="6"/>
  <c r="P122" i="6"/>
  <c r="R122" i="6"/>
  <c r="X122" i="6"/>
  <c r="N122" i="6"/>
  <c r="Z82" i="6"/>
  <c r="N82" i="6"/>
  <c r="P82" i="6"/>
  <c r="AB82" i="6"/>
  <c r="V82" i="6"/>
  <c r="AJ109" i="6" a="1"/>
  <c r="AJ109" i="6" s="1"/>
  <c r="T109" i="6"/>
  <c r="J109" i="6"/>
  <c r="V109" i="6"/>
  <c r="AB109" i="6"/>
  <c r="Z109" i="6"/>
  <c r="P109" i="6"/>
  <c r="N109" i="6"/>
  <c r="X80" i="6"/>
  <c r="N80" i="6"/>
  <c r="AB80" i="6"/>
  <c r="BI1166" i="1"/>
  <c r="BI1120" i="1"/>
  <c r="BH1116" i="1"/>
  <c r="BJ880" i="1"/>
  <c r="R101" i="6" s="1"/>
  <c r="BJ1384" i="1"/>
  <c r="BN1058" i="1"/>
  <c r="BH1295" i="1"/>
  <c r="BG1357" i="1"/>
  <c r="BM1044" i="1"/>
  <c r="BK1244" i="1"/>
  <c r="BN1075" i="1"/>
  <c r="BM1368" i="1"/>
  <c r="BL1154" i="1"/>
  <c r="BJ1079" i="1"/>
  <c r="BL1131" i="1"/>
  <c r="BL1093" i="1"/>
  <c r="BH1074" i="1"/>
  <c r="BM1154" i="1"/>
  <c r="BK968" i="1"/>
  <c r="BL914" i="1"/>
  <c r="BO964" i="1"/>
  <c r="N97" i="6"/>
  <c r="AJ97" i="6" a="1"/>
  <c r="AJ97" i="6" s="1"/>
  <c r="X97" i="6"/>
  <c r="J97" i="6"/>
  <c r="R97" i="6"/>
  <c r="V97" i="6"/>
  <c r="P97" i="6"/>
  <c r="AB97" i="6"/>
  <c r="P140" i="6"/>
  <c r="J140" i="6"/>
  <c r="T140" i="6"/>
  <c r="X140" i="6"/>
  <c r="R140" i="6"/>
  <c r="V147" i="6"/>
  <c r="N147" i="6"/>
  <c r="X147" i="6"/>
  <c r="J147" i="6"/>
  <c r="AB98" i="6"/>
  <c r="J98" i="6"/>
  <c r="AJ98" i="6" a="1"/>
  <c r="AJ98" i="6" s="1"/>
  <c r="N98" i="6"/>
  <c r="R98" i="6"/>
  <c r="Z98" i="6"/>
  <c r="T98" i="6"/>
  <c r="X98" i="6"/>
  <c r="J103" i="6"/>
  <c r="T103" i="6"/>
  <c r="N103" i="6"/>
  <c r="Z103" i="6"/>
  <c r="V103" i="6"/>
  <c r="AJ103" i="6" a="1"/>
  <c r="AJ103" i="6" s="1"/>
  <c r="AB103" i="6"/>
  <c r="T100" i="6"/>
  <c r="AJ100" i="6" a="1"/>
  <c r="AJ100" i="6" s="1"/>
  <c r="X100" i="6"/>
  <c r="J100" i="6"/>
  <c r="Z100" i="6"/>
  <c r="P100" i="6"/>
  <c r="N100" i="6"/>
  <c r="Z96" i="6"/>
  <c r="AB96" i="6"/>
  <c r="AJ96" i="6" a="1"/>
  <c r="AJ96" i="6" s="1"/>
  <c r="X96" i="6"/>
  <c r="J96" i="6"/>
  <c r="V96" i="6"/>
  <c r="Z134" i="6"/>
  <c r="AB134" i="6"/>
  <c r="N134" i="6"/>
  <c r="T134" i="6"/>
  <c r="X134" i="6"/>
  <c r="R134" i="6"/>
  <c r="J134" i="6"/>
  <c r="V134" i="6"/>
  <c r="BP1136" i="1"/>
  <c r="BI1186" i="1"/>
  <c r="BO1012" i="1"/>
  <c r="BO1256" i="1"/>
  <c r="BN1076" i="1"/>
  <c r="BO1105" i="1"/>
  <c r="BJ1294" i="1"/>
  <c r="BI1164" i="1"/>
  <c r="BH1162" i="1"/>
  <c r="BQ863" i="1"/>
  <c r="AH84" i="6" s="1"/>
  <c r="BM867" i="1"/>
  <c r="BJ1007" i="1"/>
  <c r="BN1283" i="1"/>
  <c r="BO1309" i="1"/>
  <c r="BG1313" i="1"/>
  <c r="BK1066" i="1"/>
  <c r="BI1382" i="1"/>
  <c r="BJ1023" i="1"/>
  <c r="BG883" i="1"/>
  <c r="AI104" i="6" s="1"/>
  <c r="B104" i="6" s="1"/>
  <c r="BN1206" i="1"/>
  <c r="BK894" i="1"/>
  <c r="T112" i="6" s="1"/>
  <c r="BN1286" i="1"/>
  <c r="BJ1224" i="1"/>
  <c r="BJ1075" i="1"/>
  <c r="BN1234" i="1"/>
  <c r="BO1387" i="1"/>
  <c r="BQ1092" i="1"/>
  <c r="BM1235" i="1"/>
  <c r="BM1155" i="1"/>
  <c r="BI1306" i="1"/>
  <c r="BQ1305" i="1"/>
  <c r="BN1251" i="1"/>
  <c r="BL1041" i="1"/>
  <c r="BN1241" i="1"/>
  <c r="BQ1052" i="1"/>
  <c r="BL1055" i="1"/>
  <c r="BN1207" i="1"/>
  <c r="BQ943" i="1"/>
  <c r="BO1200" i="1"/>
  <c r="BP1051" i="1"/>
  <c r="BJ966" i="1"/>
  <c r="BP944" i="1"/>
  <c r="BM1330" i="1"/>
  <c r="BI903" i="1"/>
  <c r="BO1235" i="1"/>
  <c r="BQ1128" i="1"/>
  <c r="BO870" i="1"/>
  <c r="BK1055" i="1"/>
  <c r="BO1054" i="1"/>
  <c r="BK862" i="1"/>
  <c r="BI1275" i="1"/>
  <c r="BO1302" i="1"/>
  <c r="BH896" i="1"/>
  <c r="N114" i="6" s="1"/>
  <c r="BP870" i="1"/>
  <c r="BM1079" i="1"/>
  <c r="BH1228" i="1"/>
  <c r="BN1217" i="1"/>
  <c r="BM1247" i="1"/>
  <c r="BL1173" i="1"/>
  <c r="BP901" i="1"/>
  <c r="BM1050" i="1"/>
  <c r="BI1113" i="1"/>
  <c r="BJ1150" i="1"/>
  <c r="BM869" i="1"/>
  <c r="BJ1146" i="1"/>
  <c r="BG923" i="1"/>
  <c r="AI141" i="6" s="1"/>
  <c r="BH1055" i="1"/>
  <c r="BQ1368" i="1"/>
  <c r="BK1133" i="1"/>
  <c r="BI1249" i="1"/>
  <c r="BG1346" i="1"/>
  <c r="BH960" i="1"/>
  <c r="BO905" i="1"/>
  <c r="AB123" i="6" s="1"/>
  <c r="BL1098" i="1"/>
  <c r="BP1275" i="1"/>
  <c r="BL1057" i="1"/>
  <c r="BG1055" i="1"/>
  <c r="BI1051" i="1"/>
  <c r="BO880" i="1"/>
  <c r="AB101" i="6" s="1"/>
  <c r="BK1075" i="1"/>
  <c r="BJ954" i="1"/>
  <c r="BQ1101" i="1"/>
  <c r="BM976" i="1"/>
  <c r="BQ1053" i="1"/>
  <c r="BH974" i="1"/>
  <c r="BI1160" i="1"/>
  <c r="BQ1132" i="1"/>
  <c r="BL1075" i="1"/>
  <c r="BO1285" i="1"/>
  <c r="BL1122" i="1"/>
  <c r="BL1280" i="1"/>
  <c r="BG951" i="1"/>
  <c r="BM949" i="1"/>
  <c r="BO1077" i="1"/>
  <c r="BM927" i="1"/>
  <c r="BM986" i="1"/>
  <c r="BP1057" i="1"/>
  <c r="BJ1154" i="1"/>
  <c r="BJ1018" i="1"/>
  <c r="BK1331" i="1"/>
  <c r="BK904" i="1"/>
  <c r="T122" i="6" s="1"/>
  <c r="BI869" i="1"/>
  <c r="BH1123" i="1"/>
  <c r="BQ990" i="1"/>
  <c r="BH1075" i="1"/>
  <c r="BG1330" i="1"/>
  <c r="BG1011" i="1"/>
  <c r="BG1084" i="1"/>
  <c r="BH894" i="1"/>
  <c r="N112" i="6" s="1"/>
  <c r="BO1095" i="1"/>
  <c r="BO959" i="1"/>
  <c r="BQ1003" i="1"/>
  <c r="BG964" i="1"/>
  <c r="BQ898" i="1"/>
  <c r="AH116" i="6" s="1"/>
  <c r="BH1245" i="1"/>
  <c r="BO1051" i="1"/>
  <c r="BJ1231" i="1"/>
  <c r="BI877" i="1"/>
  <c r="P98" i="6" s="1"/>
  <c r="BL1294" i="1"/>
  <c r="BK1399" i="1"/>
  <c r="BO1170" i="1"/>
  <c r="BG994" i="1"/>
  <c r="BH1237" i="1"/>
  <c r="BG1152" i="1"/>
  <c r="BQ1359" i="1"/>
  <c r="BN1282" i="1"/>
  <c r="BG1003" i="1"/>
  <c r="BI1203" i="1"/>
  <c r="BK1169" i="1"/>
  <c r="BH1046" i="1"/>
  <c r="BM1011" i="1"/>
  <c r="BI908" i="1"/>
  <c r="P126" i="6" s="1"/>
  <c r="BQ1110" i="1"/>
  <c r="BK1160" i="1"/>
  <c r="BG1053" i="1"/>
  <c r="BN1204" i="1"/>
  <c r="BJ901" i="1"/>
  <c r="BO1154" i="1"/>
  <c r="BN977" i="1"/>
  <c r="BI1017" i="1"/>
  <c r="BH1154" i="1"/>
  <c r="BM1051" i="1"/>
  <c r="BP984" i="1"/>
  <c r="BK1149" i="1"/>
  <c r="BO1333" i="1"/>
  <c r="BO1056" i="1"/>
  <c r="BQ1051" i="1"/>
  <c r="BK1085" i="1"/>
  <c r="BM1393" i="1"/>
  <c r="BI894" i="1"/>
  <c r="P112" i="6" s="1"/>
  <c r="BI905" i="1"/>
  <c r="P123" i="6" s="1"/>
  <c r="BN1188" i="1"/>
  <c r="BJ967" i="1"/>
  <c r="BJ1250" i="1"/>
  <c r="BP1203" i="1"/>
  <c r="BJ1375" i="1"/>
  <c r="BK1077" i="1"/>
  <c r="BK1388" i="1"/>
  <c r="BQ886" i="1"/>
  <c r="AH107" i="6" s="1"/>
  <c r="B107" i="6" s="1"/>
  <c r="BG967" i="1"/>
  <c r="BG1301" i="1"/>
  <c r="BJ1214" i="1"/>
  <c r="BO974" i="1"/>
  <c r="BN1389" i="1"/>
  <c r="BG880" i="1"/>
  <c r="AI101" i="6" s="1"/>
  <c r="B101" i="6" s="1"/>
  <c r="BM868" i="1"/>
  <c r="X89" i="6" s="1"/>
  <c r="BG1359" i="1"/>
  <c r="BH1215" i="1"/>
  <c r="BG925" i="1"/>
  <c r="AI143" i="6" s="1"/>
  <c r="BQ1251" i="1"/>
  <c r="BG873" i="1"/>
  <c r="AI94" i="6" s="1"/>
  <c r="BK1175" i="1"/>
  <c r="BH880" i="1"/>
  <c r="N101" i="6" s="1"/>
  <c r="BI1201" i="1"/>
  <c r="BK1258" i="1"/>
  <c r="BL1077" i="1"/>
  <c r="BN983" i="1"/>
  <c r="BM915" i="1"/>
  <c r="X133" i="6" s="1"/>
  <c r="BI1335" i="1"/>
  <c r="BJ978" i="1"/>
  <c r="BK875" i="1"/>
  <c r="T96" i="6" s="1"/>
  <c r="BL1255" i="1"/>
  <c r="BI924" i="1"/>
  <c r="P142" i="6" s="1"/>
  <c r="BI1094" i="1"/>
  <c r="BK1131" i="1"/>
  <c r="BG1048" i="1"/>
  <c r="BG1107" i="1"/>
  <c r="BN1266" i="1"/>
  <c r="BJ949" i="1"/>
  <c r="BL1011" i="1"/>
  <c r="BL1256" i="1"/>
  <c r="BO930" i="1"/>
  <c r="BK1204" i="1"/>
  <c r="BN1107" i="1"/>
  <c r="BJ990" i="1"/>
  <c r="BJ1241" i="1"/>
  <c r="BM1332" i="1"/>
  <c r="BH1176" i="1"/>
  <c r="BO869" i="1"/>
  <c r="BJ1366" i="1"/>
  <c r="BI1107" i="1"/>
  <c r="BI1052" i="1"/>
  <c r="BM1056" i="1"/>
  <c r="BQ1247" i="1"/>
  <c r="BN1316" i="1"/>
  <c r="BM1086" i="1"/>
  <c r="BG1383" i="1"/>
  <c r="BJ866" i="1"/>
  <c r="BQ983" i="1"/>
  <c r="BI871" i="1"/>
  <c r="BG1243" i="1"/>
  <c r="BL1215" i="1"/>
  <c r="BM1121" i="1"/>
  <c r="BO1280" i="1"/>
  <c r="BO926" i="1"/>
  <c r="AB144" i="6" s="1"/>
  <c r="BQ1081" i="1"/>
  <c r="BN1175" i="1"/>
  <c r="BN1374" i="1"/>
  <c r="BH869" i="1"/>
  <c r="BL1001" i="1"/>
  <c r="BJ994" i="1"/>
  <c r="BM1293" i="1"/>
  <c r="BL1100" i="1"/>
  <c r="BI1397" i="1"/>
  <c r="BL879" i="1"/>
  <c r="V100" i="6" s="1"/>
  <c r="BK1057" i="1"/>
  <c r="BG1277" i="1"/>
  <c r="BG1247" i="1"/>
  <c r="BI1254" i="1"/>
  <c r="BK931" i="1"/>
  <c r="T149" i="6" s="1"/>
  <c r="BN866" i="1"/>
  <c r="BQ1395" i="1"/>
  <c r="BM1002" i="1"/>
  <c r="BK1208" i="1"/>
  <c r="BL959" i="1"/>
  <c r="BP1075" i="1"/>
  <c r="BN1045" i="1"/>
  <c r="BN1322" i="1"/>
  <c r="BI864" i="1"/>
  <c r="BO1052" i="1"/>
  <c r="BM1286" i="1"/>
  <c r="BK918" i="1"/>
  <c r="BJ1009" i="1"/>
  <c r="BM895" i="1"/>
  <c r="BQ917" i="1"/>
  <c r="AH135" i="6" s="1"/>
  <c r="BL880" i="1"/>
  <c r="V101" i="6" s="1"/>
  <c r="BL978" i="1"/>
  <c r="BK1243" i="1"/>
  <c r="BQ1048" i="1"/>
  <c r="BL1107" i="1"/>
  <c r="BN905" i="1"/>
  <c r="Z123" i="6" s="1"/>
  <c r="BN1220" i="1"/>
  <c r="BM938" i="1"/>
  <c r="BQ957" i="1"/>
  <c r="BQ927" i="1"/>
  <c r="AH145" i="6" s="1"/>
  <c r="AJ144" i="6" s="1" a="1"/>
  <c r="AJ144" i="6" s="1"/>
  <c r="BM1225" i="1"/>
  <c r="BO1179" i="1"/>
  <c r="BK1222" i="1"/>
  <c r="BO955" i="1"/>
  <c r="BG927" i="1"/>
  <c r="AI145" i="6" s="1"/>
  <c r="BN959" i="1"/>
  <c r="BK876" i="1"/>
  <c r="T97" i="6" s="1"/>
  <c r="BG1073" i="1"/>
  <c r="BN1035" i="1"/>
  <c r="BQ901" i="1"/>
  <c r="AH119" i="6" s="1"/>
  <c r="BO1152" i="1"/>
  <c r="BI1175" i="1"/>
  <c r="BQ1353" i="1"/>
  <c r="BK1159" i="1"/>
  <c r="BQ1347" i="1"/>
  <c r="BH1053" i="1"/>
  <c r="BQ923" i="1"/>
  <c r="AH141" i="6" s="1"/>
  <c r="BI992" i="1"/>
  <c r="BO1045" i="1"/>
  <c r="BI931" i="1"/>
  <c r="P149" i="6" s="1"/>
  <c r="BO978" i="1"/>
  <c r="BJ1099" i="1"/>
  <c r="BL1367" i="1"/>
  <c r="BL1082" i="1"/>
  <c r="BK1000" i="1"/>
  <c r="BH1181" i="1"/>
  <c r="BM921" i="1"/>
  <c r="X139" i="6" s="1"/>
  <c r="BN1205" i="1"/>
  <c r="BH1057" i="1"/>
  <c r="BJ870" i="1"/>
  <c r="BK1281" i="1"/>
  <c r="BO1075" i="1"/>
  <c r="BM1007" i="1"/>
  <c r="BI1121" i="1"/>
  <c r="BM911" i="1"/>
  <c r="BM900" i="1"/>
  <c r="BG1362" i="1"/>
  <c r="BH1210" i="1"/>
  <c r="BI1012" i="1"/>
  <c r="BJ1115" i="1"/>
  <c r="BH1346" i="1"/>
  <c r="BQ1129" i="1"/>
  <c r="BI1228" i="1"/>
  <c r="BL970" i="1"/>
  <c r="BG1336" i="1"/>
  <c r="BK870" i="1"/>
  <c r="BO862" i="1"/>
  <c r="BN1391" i="1"/>
  <c r="BM1156" i="1"/>
  <c r="BH1238" i="1"/>
  <c r="BJ1301" i="1"/>
  <c r="BL1195" i="1"/>
  <c r="BN1364" i="1"/>
  <c r="BJ1077" i="1"/>
  <c r="BH968" i="1"/>
  <c r="BP1054" i="1"/>
  <c r="BJ1058" i="1"/>
  <c r="BQ1168" i="1"/>
  <c r="BQ963" i="1"/>
  <c r="BJ1307" i="1"/>
  <c r="BK1050" i="1"/>
  <c r="BQ1116" i="1"/>
  <c r="BK1089" i="1"/>
  <c r="BI1102" i="1"/>
  <c r="BI1298" i="1"/>
  <c r="BO1278" i="1"/>
  <c r="BQ1000" i="1"/>
  <c r="BQ1294" i="1"/>
  <c r="BI1184" i="1"/>
  <c r="BQ1050" i="1"/>
  <c r="BI1114" i="1"/>
  <c r="BG1265" i="1"/>
  <c r="BO971" i="1"/>
  <c r="BG1300" i="1"/>
  <c r="BJ1282" i="1"/>
  <c r="BJ1116" i="1"/>
  <c r="BM1358" i="1"/>
  <c r="BL1054" i="1"/>
  <c r="BI866" i="1"/>
  <c r="BO878" i="1"/>
  <c r="AB99" i="6" s="1"/>
  <c r="BM1335" i="1"/>
  <c r="BN1285" i="1"/>
  <c r="BM901" i="1"/>
  <c r="BO1336" i="1"/>
  <c r="BN1056" i="1"/>
  <c r="BN885" i="1"/>
  <c r="Z106" i="6" s="1"/>
  <c r="BN1309" i="1"/>
  <c r="BH1113" i="1"/>
  <c r="BO966" i="1"/>
  <c r="BN1377" i="1"/>
  <c r="BM1389" i="1"/>
  <c r="BQ1136" i="1"/>
  <c r="BQ956" i="1"/>
  <c r="BL1039" i="1"/>
  <c r="BM898" i="1"/>
  <c r="BH1011" i="1"/>
  <c r="BN1191" i="1"/>
  <c r="BK912" i="1"/>
  <c r="T130" i="6" s="1"/>
  <c r="BN1184" i="1"/>
  <c r="BQ1394" i="1"/>
  <c r="BO993" i="1"/>
  <c r="BK1151" i="1"/>
  <c r="BN1270" i="1"/>
  <c r="BM1186" i="1"/>
  <c r="BJ1270" i="1"/>
  <c r="BJ933" i="1"/>
  <c r="BI1111" i="1"/>
  <c r="BM1182" i="1"/>
  <c r="BJ1051" i="1"/>
  <c r="BO1076" i="1"/>
  <c r="BN1231" i="1"/>
  <c r="BO1164" i="1"/>
  <c r="BM862" i="1"/>
  <c r="BL1348" i="1"/>
  <c r="BK973" i="1"/>
  <c r="BH999" i="1"/>
  <c r="BK1308" i="1"/>
  <c r="BM1221" i="1"/>
  <c r="BN887" i="1"/>
  <c r="BN921" i="1"/>
  <c r="Z139" i="6" s="1"/>
  <c r="BG1089" i="1"/>
  <c r="BJ988" i="1"/>
  <c r="BI867" i="1"/>
  <c r="BJ1002" i="1"/>
  <c r="BG1054" i="1"/>
  <c r="BN1123" i="1"/>
  <c r="BM984" i="1"/>
  <c r="BK988" i="1"/>
  <c r="BQ1001" i="1"/>
  <c r="BL1250" i="1"/>
  <c r="BO1313" i="1"/>
  <c r="BN1147" i="1"/>
  <c r="BK1058" i="1"/>
  <c r="BQ1142" i="1"/>
  <c r="BO1087" i="1"/>
  <c r="BP869" i="1"/>
  <c r="BN1211" i="1"/>
  <c r="BG1067" i="1"/>
  <c r="BK1101" i="1"/>
  <c r="BH1278" i="1"/>
  <c r="BI1369" i="1"/>
  <c r="BJ1035" i="1"/>
  <c r="BK1108" i="1"/>
  <c r="BJ1057" i="1"/>
  <c r="BH1135" i="1"/>
  <c r="BI916" i="1"/>
  <c r="P134" i="6" s="1"/>
  <c r="BQ982" i="1"/>
  <c r="BK1330" i="1"/>
  <c r="BI1346" i="1"/>
  <c r="BM990" i="1"/>
  <c r="BO1049" i="1"/>
  <c r="BO958" i="1"/>
  <c r="BM1042" i="1"/>
  <c r="BJ1050" i="1"/>
  <c r="BM1324" i="1"/>
  <c r="BN865" i="1"/>
  <c r="BL987" i="1"/>
  <c r="BK1361" i="1"/>
  <c r="BL903" i="1"/>
  <c r="BI1391" i="1"/>
  <c r="BG1056" i="1"/>
  <c r="BL871" i="1"/>
  <c r="BM1325" i="1"/>
  <c r="BM1132" i="1"/>
  <c r="BO1079" i="1"/>
  <c r="BL1279" i="1"/>
  <c r="BK1239" i="1"/>
  <c r="BO1188" i="1"/>
  <c r="BP1058" i="1"/>
  <c r="BQ1127" i="1"/>
  <c r="BK1237" i="1"/>
  <c r="BJ885" i="1"/>
  <c r="R106" i="6" s="1"/>
  <c r="BL1047" i="1"/>
  <c r="BH1058" i="1"/>
  <c r="BL1244" i="1"/>
  <c r="BM1363" i="1"/>
  <c r="BO1319" i="1"/>
  <c r="BK1012" i="1"/>
  <c r="BK881" i="1"/>
  <c r="T102" i="6" s="1"/>
  <c r="BK868" i="1"/>
  <c r="T89" i="6" s="1"/>
  <c r="BK1238" i="1"/>
  <c r="BH1054" i="1"/>
  <c r="BN1353" i="1"/>
  <c r="BM997" i="1"/>
  <c r="BN1023" i="1"/>
  <c r="BK993" i="1"/>
  <c r="BM1386" i="1"/>
  <c r="BI1307" i="1"/>
  <c r="BI1244" i="1"/>
  <c r="BO1044" i="1"/>
  <c r="BK1193" i="1"/>
  <c r="BK1217" i="1"/>
  <c r="BN1124" i="1"/>
  <c r="BL1206" i="1"/>
  <c r="BI1021" i="1"/>
  <c r="BN970" i="1"/>
  <c r="BI875" i="1"/>
  <c r="P96" i="6" s="1"/>
  <c r="BQ911" i="1"/>
  <c r="AH129" i="6" s="1"/>
  <c r="B129" i="6" s="1"/>
  <c r="BG881" i="1"/>
  <c r="AI102" i="6" s="1"/>
  <c r="B102" i="6" s="1"/>
  <c r="BM1001" i="1"/>
  <c r="BL1051" i="1"/>
  <c r="BO1016" i="1"/>
  <c r="BH1182" i="1"/>
  <c r="BM1355" i="1"/>
  <c r="BI1381" i="1"/>
  <c r="BK1213" i="1"/>
  <c r="BL1298" i="1"/>
  <c r="BK866" i="1"/>
  <c r="BH1125" i="1"/>
  <c r="BO1055" i="1"/>
  <c r="BO1217" i="1"/>
  <c r="BI1100" i="1"/>
  <c r="BN1199" i="1"/>
  <c r="BQ1302" i="1"/>
  <c r="BJ1076" i="1"/>
  <c r="BI1002" i="1"/>
  <c r="BH1356" i="1"/>
  <c r="BL931" i="1"/>
  <c r="V149" i="6" s="1"/>
  <c r="BG1078" i="1"/>
  <c r="BK917" i="1"/>
  <c r="BH1056" i="1"/>
  <c r="BJ981" i="1"/>
  <c r="BG1087" i="1"/>
  <c r="BM899" i="1"/>
  <c r="BO1227" i="1"/>
  <c r="BO920" i="1"/>
  <c r="AB138" i="6" s="1"/>
  <c r="BN1162" i="1"/>
  <c r="BG1179" i="1"/>
  <c r="BI1016" i="1"/>
  <c r="BO917" i="1"/>
  <c r="BG1138" i="1"/>
  <c r="BQ900" i="1"/>
  <c r="AH118" i="6" s="1"/>
  <c r="BM1099" i="1"/>
  <c r="BL967" i="1"/>
  <c r="BN1355" i="1"/>
  <c r="BL1067" i="1"/>
  <c r="BQ949" i="1"/>
  <c r="BH1108" i="1"/>
  <c r="BG1009" i="1"/>
  <c r="BI1047" i="1"/>
  <c r="BQ1010" i="1"/>
  <c r="BP1241" i="1"/>
  <c r="BL983" i="1"/>
  <c r="BI1053" i="1"/>
  <c r="BN876" i="1"/>
  <c r="Z97" i="6" s="1"/>
  <c r="BG942" i="1"/>
  <c r="BK992" i="1"/>
  <c r="BM913" i="1"/>
  <c r="BG1266" i="1"/>
  <c r="BK1181" i="1"/>
  <c r="BL1387" i="1"/>
  <c r="BL899" i="1"/>
  <c r="BN1099" i="1"/>
  <c r="BM1047" i="1"/>
  <c r="BJ869" i="1"/>
  <c r="BN1134" i="1"/>
  <c r="BQ1246" i="1"/>
  <c r="BK991" i="1"/>
  <c r="BQ1233" i="1"/>
  <c r="BI1074" i="1"/>
  <c r="BN1008" i="1"/>
  <c r="BQ1115" i="1"/>
  <c r="BI1383" i="1"/>
  <c r="BI1101" i="1"/>
  <c r="BH1384" i="1"/>
  <c r="BO1085" i="1"/>
  <c r="BN864" i="1"/>
  <c r="BJ1100" i="1"/>
  <c r="BI1211" i="1"/>
  <c r="BJ1395" i="1"/>
  <c r="BI1287" i="1"/>
  <c r="BL1285" i="1"/>
  <c r="BO1303" i="1"/>
  <c r="BO1039" i="1"/>
  <c r="BQ1167" i="1"/>
  <c r="BO1124" i="1"/>
  <c r="BM887" i="1"/>
  <c r="BH1071" i="1"/>
  <c r="BO867" i="1"/>
  <c r="BJ864" i="1"/>
  <c r="BQ1201" i="1"/>
  <c r="BQ1089" i="1"/>
  <c r="BG1021" i="1"/>
  <c r="BI1393" i="1"/>
  <c r="BH1142" i="1"/>
  <c r="BO1101" i="1"/>
  <c r="BG1280" i="1"/>
  <c r="BJ1128" i="1"/>
  <c r="BL1208" i="1"/>
  <c r="BL932" i="1"/>
  <c r="BG867" i="1"/>
  <c r="AI88" i="6" s="1"/>
  <c r="BL1376" i="1"/>
  <c r="BQ1055" i="1"/>
  <c r="BJ868" i="1"/>
  <c r="R89" i="6" s="1"/>
  <c r="BJ1284" i="1"/>
  <c r="BN949" i="1"/>
  <c r="BG957" i="1"/>
  <c r="BM980" i="1"/>
  <c r="BN1059" i="1"/>
  <c r="BK1363" i="1"/>
  <c r="BH1086" i="1"/>
  <c r="BN1018" i="1"/>
  <c r="BN1378" i="1"/>
  <c r="BG1115" i="1"/>
  <c r="BH920" i="1"/>
  <c r="N138" i="6" s="1"/>
  <c r="BG1352" i="1"/>
  <c r="BK1333" i="1"/>
  <c r="BI1069" i="1"/>
  <c r="BL1040" i="1"/>
  <c r="BL1284" i="1"/>
  <c r="BQ1131" i="1"/>
  <c r="BQ871" i="1"/>
  <c r="AH92" i="6" s="1"/>
  <c r="BM1337" i="1"/>
  <c r="BK1174" i="1"/>
  <c r="BL1119" i="1"/>
  <c r="BI1096" i="1"/>
  <c r="BN1086" i="1"/>
  <c r="BP899" i="1"/>
  <c r="BO1268" i="1"/>
  <c r="BN1287" i="1"/>
  <c r="BO1086" i="1"/>
  <c r="BJ985" i="1"/>
  <c r="BQ1190" i="1"/>
  <c r="BL1076" i="1"/>
  <c r="BH1114" i="1"/>
  <c r="BG1041" i="1"/>
  <c r="BL1190" i="1"/>
  <c r="BG1076" i="1"/>
  <c r="BL1261" i="1"/>
  <c r="BH1281" i="1"/>
  <c r="BK1225" i="1"/>
  <c r="BL982" i="1"/>
  <c r="BK869" i="1"/>
  <c r="BK963" i="1"/>
  <c r="BN1164" i="1"/>
  <c r="BN1219" i="1"/>
  <c r="BJ974" i="1"/>
  <c r="BJ1098" i="1"/>
  <c r="BH872" i="1"/>
  <c r="N93" i="6" s="1"/>
  <c r="BL1164" i="1"/>
  <c r="BM1090" i="1"/>
  <c r="BG1075" i="1"/>
  <c r="BL1158" i="1"/>
  <c r="BQ1202" i="1"/>
  <c r="BQ1189" i="1"/>
  <c r="BI1137" i="1"/>
  <c r="BQ1118" i="1"/>
  <c r="BL1045" i="1"/>
  <c r="BN1051" i="1"/>
  <c r="BJ1316" i="1"/>
  <c r="BJ1135" i="1"/>
  <c r="BO1348" i="1"/>
  <c r="BI1246" i="1"/>
  <c r="BO1121" i="1"/>
  <c r="BL904" i="1"/>
  <c r="V122" i="6" s="1"/>
  <c r="BM914" i="1"/>
  <c r="BK1338" i="1"/>
  <c r="BI1116" i="1"/>
  <c r="BJ1237" i="1"/>
  <c r="BI1054" i="1"/>
  <c r="BK865" i="1"/>
  <c r="BJ1129" i="1"/>
  <c r="BM1214" i="1"/>
  <c r="BQ1194" i="1"/>
  <c r="BQ1254" i="1"/>
  <c r="BO1192" i="1"/>
  <c r="BM1055" i="1"/>
  <c r="BP1050" i="1"/>
  <c r="BM861" i="1"/>
  <c r="X82" i="6" s="1"/>
  <c r="BL1002" i="1"/>
  <c r="BK1116" i="1"/>
  <c r="BL1266" i="1"/>
  <c r="BK1167" i="1"/>
  <c r="BK1397" i="1"/>
  <c r="BJ1228" i="1"/>
  <c r="BL1048" i="1"/>
  <c r="BM1054" i="1"/>
  <c r="BH1253" i="1"/>
  <c r="BM1297" i="1"/>
  <c r="BI882" i="1"/>
  <c r="P103" i="6" s="1"/>
  <c r="BK1255" i="1"/>
  <c r="BO1187" i="1"/>
  <c r="BH922" i="1"/>
  <c r="N140" i="6" s="1"/>
  <c r="BJ1044" i="1"/>
  <c r="BN886" i="1"/>
  <c r="BG1375" i="1"/>
  <c r="BM1392" i="1"/>
  <c r="BG1288" i="1"/>
  <c r="BL1346" i="1"/>
  <c r="BK1211" i="1"/>
  <c r="BM1039" i="1"/>
  <c r="BM883" i="1"/>
  <c r="X104" i="6" s="1"/>
  <c r="BQ1382" i="1"/>
  <c r="BQ903" i="1"/>
  <c r="AH121" i="6" s="1"/>
  <c r="BL1014" i="1"/>
  <c r="BQ1380" i="1"/>
  <c r="BG901" i="1"/>
  <c r="AI119" i="6" s="1"/>
  <c r="BG1294" i="1"/>
  <c r="BH1166" i="1"/>
  <c r="BJ1068" i="1"/>
  <c r="BM1077" i="1"/>
  <c r="BN1227" i="1"/>
  <c r="BQ925" i="1"/>
  <c r="AH143" i="6" s="1"/>
  <c r="BN884" i="1"/>
  <c r="Z105" i="6" s="1"/>
  <c r="BG1025" i="1"/>
  <c r="BQ906" i="1"/>
  <c r="AH124" i="6" s="1"/>
  <c r="AJ123" i="6" s="1" a="1"/>
  <c r="AJ123" i="6" s="1"/>
  <c r="BM1377" i="1"/>
  <c r="BI873" i="1"/>
  <c r="BL1167" i="1"/>
  <c r="BO1210" i="1"/>
  <c r="BK861" i="1"/>
  <c r="T82" i="6" s="1"/>
  <c r="BG1197" i="1"/>
  <c r="BJ1055" i="1"/>
  <c r="BO881" i="1"/>
  <c r="AB102" i="6" s="1"/>
  <c r="BH979" i="1"/>
  <c r="BJ1368" i="1"/>
  <c r="BK1316" i="1"/>
  <c r="BK1242" i="1"/>
  <c r="BG988" i="1"/>
  <c r="BG975" i="1"/>
  <c r="BH1076" i="1"/>
  <c r="BH967" i="1"/>
  <c r="BO1135" i="1"/>
  <c r="BQ1288" i="1"/>
  <c r="BL870" i="1"/>
  <c r="BH1325" i="1"/>
  <c r="BP1077" i="1"/>
  <c r="BM962" i="1"/>
  <c r="BJ1086" i="1"/>
  <c r="BH1132" i="1"/>
  <c r="BO864" i="1"/>
  <c r="BN1301" i="1"/>
  <c r="BM1344" i="1"/>
  <c r="BN1397" i="1"/>
  <c r="BM1315" i="1"/>
  <c r="BM893" i="1"/>
  <c r="X111" i="6" s="1"/>
  <c r="BG1368" i="1"/>
  <c r="BO1112" i="1"/>
  <c r="BO929" i="1"/>
  <c r="AB147" i="6" s="1"/>
  <c r="BJ1071" i="1"/>
  <c r="BJ1394" i="1"/>
  <c r="BO910" i="1"/>
  <c r="AB128" i="6" s="1"/>
  <c r="BK1195" i="1"/>
  <c r="BP1226" i="1"/>
  <c r="BP1055" i="1"/>
  <c r="BO1125" i="1"/>
  <c r="BH1294" i="1"/>
  <c r="BQ1098" i="1"/>
  <c r="BK1102" i="1"/>
  <c r="BO1050" i="1"/>
  <c r="BJ1110" i="1"/>
  <c r="BG1171" i="1"/>
  <c r="BJ1020" i="1"/>
  <c r="BP865" i="1"/>
  <c r="BH1229" i="1"/>
  <c r="BI1353" i="1"/>
  <c r="BL1046" i="1"/>
  <c r="BI1266" i="1"/>
  <c r="BK1318" i="1"/>
  <c r="BG998" i="1"/>
  <c r="BN1053" i="1"/>
  <c r="BL1147" i="1"/>
  <c r="BG979" i="1"/>
  <c r="BN871" i="1"/>
  <c r="BP863" i="1"/>
  <c r="BN923" i="1"/>
  <c r="BI1077" i="1"/>
  <c r="BK1285" i="1"/>
  <c r="BQ866" i="1"/>
  <c r="AH87" i="6" s="1"/>
  <c r="B87" i="6" s="1"/>
  <c r="BG1058" i="1"/>
  <c r="BG868" i="1"/>
  <c r="AI89" i="6" s="1"/>
  <c r="B89" i="6" s="1"/>
  <c r="BP1143" i="1"/>
  <c r="BN897" i="1"/>
  <c r="Z115" i="6" s="1"/>
  <c r="BO1307" i="1"/>
  <c r="BL1197" i="1"/>
  <c r="BN1052" i="1"/>
  <c r="BH950" i="1"/>
  <c r="BN1090" i="1"/>
  <c r="BK1053" i="1"/>
  <c r="BO1166" i="1"/>
  <c r="BQ865" i="1"/>
  <c r="AH86" i="6" s="1"/>
  <c r="BG1118" i="1"/>
  <c r="BH996" i="1"/>
  <c r="BN1224" i="1"/>
  <c r="BG1065" i="1"/>
  <c r="BK1192" i="1"/>
  <c r="BJ973" i="1"/>
  <c r="BN1012" i="1"/>
  <c r="BN1349" i="1"/>
  <c r="BN867" i="1"/>
  <c r="BM1150" i="1"/>
  <c r="BM964" i="1"/>
  <c r="BL919" i="1"/>
  <c r="V137" i="6" s="1"/>
  <c r="BM1375" i="1"/>
  <c r="BI1363" i="1"/>
  <c r="BK1090" i="1"/>
  <c r="BK1390" i="1"/>
  <c r="BH914" i="1"/>
  <c r="BG1071" i="1"/>
  <c r="BJ862" i="1"/>
  <c r="BL1209" i="1"/>
  <c r="BL980" i="1"/>
  <c r="BH931" i="1"/>
  <c r="N149" i="6" s="1"/>
  <c r="BL1293" i="1"/>
  <c r="BK1291" i="1"/>
  <c r="BO900" i="1"/>
  <c r="BH1121" i="1"/>
  <c r="BG955" i="1"/>
  <c r="BO873" i="1"/>
  <c r="BN937" i="1"/>
  <c r="BL1012" i="1"/>
  <c r="BK1104" i="1"/>
  <c r="BG1168" i="1"/>
  <c r="BO1209" i="1"/>
  <c r="BO1128" i="1"/>
  <c r="BQ1106" i="1"/>
  <c r="BO1346" i="1"/>
  <c r="BN1132" i="1"/>
  <c r="BQ1122" i="1"/>
  <c r="BH964" i="1"/>
  <c r="BN1276" i="1"/>
  <c r="BK871" i="1"/>
  <c r="BG1175" i="1"/>
  <c r="BL1005" i="1"/>
  <c r="BG1057" i="1"/>
  <c r="BQ961" i="1"/>
  <c r="BG876" i="1"/>
  <c r="AI97" i="6" s="1"/>
  <c r="B97" i="6" s="1"/>
  <c r="BH1005" i="1"/>
  <c r="BO866" i="1"/>
  <c r="BG1014" i="1"/>
  <c r="BQ1207" i="1"/>
  <c r="BP867" i="1"/>
  <c r="BO1397" i="1"/>
  <c r="BI1360" i="1"/>
  <c r="BN1100" i="1"/>
  <c r="BM1300" i="1"/>
  <c r="BI1066" i="1"/>
  <c r="BK1220" i="1"/>
  <c r="BK1051" i="1"/>
  <c r="BG1323" i="1"/>
  <c r="BM891" i="1"/>
  <c r="X109" i="6" s="1"/>
  <c r="BH1236" i="1"/>
  <c r="BM1053" i="1"/>
  <c r="BN929" i="1"/>
  <c r="Z147" i="6" s="1"/>
  <c r="BN902" i="1"/>
  <c r="Z120" i="6" s="1"/>
  <c r="BG1137" i="1"/>
  <c r="BN1102" i="1"/>
  <c r="BI863" i="1"/>
  <c r="BO863" i="1"/>
  <c r="BL1162" i="1"/>
  <c r="BM1147" i="1"/>
  <c r="BP1056" i="1"/>
  <c r="BG1050" i="1"/>
  <c r="BJ1200" i="1"/>
  <c r="BQ1365" i="1"/>
  <c r="BQ1258" i="1"/>
  <c r="BJ1081" i="1"/>
  <c r="BJ1219" i="1"/>
  <c r="BG1241" i="1"/>
  <c r="BN863" i="1"/>
  <c r="BH867" i="1"/>
  <c r="BM1057" i="1"/>
  <c r="BO1097" i="1"/>
  <c r="BH1190" i="1"/>
  <c r="BM1131" i="1"/>
  <c r="BK1054" i="1"/>
  <c r="BK1284" i="1"/>
  <c r="BQ1291" i="1"/>
  <c r="BP861" i="1"/>
  <c r="J82" i="6" s="1"/>
  <c r="BO1220" i="1"/>
  <c r="BN1317" i="1"/>
  <c r="BH1266" i="1"/>
  <c r="BH1089" i="1"/>
  <c r="BK1265" i="1"/>
  <c r="BQ928" i="1"/>
  <c r="AH146" i="6" s="1"/>
  <c r="BJ998" i="1"/>
  <c r="BH900" i="1"/>
  <c r="BQ1185" i="1"/>
  <c r="BG1007" i="1"/>
  <c r="BM1290" i="1"/>
  <c r="BO1269" i="1"/>
  <c r="BN1365" i="1"/>
  <c r="BQ1313" i="1"/>
  <c r="BN1050" i="1"/>
  <c r="BQ1290" i="1"/>
  <c r="BL1053" i="1"/>
  <c r="BK1261" i="1"/>
  <c r="BJ1331" i="1"/>
  <c r="BG918" i="1"/>
  <c r="AI136" i="6" s="1"/>
  <c r="BP954" i="1"/>
  <c r="BQ1075" i="1"/>
  <c r="BN900" i="1"/>
  <c r="BO922" i="1"/>
  <c r="AB140" i="6" s="1"/>
  <c r="BJ1274" i="1"/>
  <c r="BL910" i="1"/>
  <c r="V128" i="6" s="1"/>
  <c r="BH1267" i="1"/>
  <c r="BJ942" i="1"/>
  <c r="BL1066" i="1"/>
  <c r="BI1071" i="1"/>
  <c r="BN926" i="1"/>
  <c r="Z144" i="6" s="1"/>
  <c r="BG1110" i="1"/>
  <c r="BK1383" i="1"/>
  <c r="BJ896" i="1"/>
  <c r="R114" i="6" s="1"/>
  <c r="BK1384" i="1"/>
  <c r="BK1157" i="1"/>
  <c r="BL958" i="1"/>
  <c r="BH971" i="1"/>
  <c r="BG1333" i="1"/>
  <c r="BL1056" i="1"/>
  <c r="BQ1056" i="1"/>
  <c r="BM1058" i="1"/>
  <c r="BN962" i="1"/>
  <c r="BL1336" i="1"/>
  <c r="BJ1279" i="1"/>
  <c r="BN954" i="1"/>
  <c r="BJ1142" i="1"/>
  <c r="BM961" i="1"/>
  <c r="BK872" i="1"/>
  <c r="T93" i="6" s="1"/>
  <c r="BN978" i="1"/>
  <c r="BM1111" i="1"/>
  <c r="BP1072" i="1"/>
  <c r="BH1395" i="1"/>
  <c r="BQ899" i="1"/>
  <c r="AH117" i="6" s="1"/>
  <c r="B117" i="6" s="1"/>
  <c r="BM1219" i="1"/>
  <c r="BI870" i="1"/>
  <c r="BL1194" i="1"/>
  <c r="BO1181" i="1"/>
  <c r="BL1390" i="1"/>
  <c r="BJ861" i="1"/>
  <c r="R82" i="6" s="1"/>
  <c r="BK1052" i="1"/>
  <c r="BO1262" i="1"/>
  <c r="BH1271" i="1"/>
  <c r="BQ1068" i="1"/>
  <c r="BJ863" i="1"/>
  <c r="BN958" i="1"/>
  <c r="BP1053" i="1"/>
  <c r="BO1398" i="1"/>
  <c r="BQ1061" i="1"/>
  <c r="BL1177" i="1"/>
  <c r="BG1286" i="1"/>
  <c r="BO957" i="1"/>
  <c r="BM1258" i="1"/>
  <c r="BK899" i="1"/>
  <c r="BG904" i="1"/>
  <c r="AI122" i="6" s="1"/>
  <c r="B122" i="6" s="1"/>
  <c r="BI1248" i="1"/>
  <c r="BQ1054" i="1"/>
  <c r="BM1065" i="1"/>
  <c r="BQ864" i="1"/>
  <c r="AH85" i="6" s="1"/>
  <c r="BH1216" i="1"/>
  <c r="BQ862" i="1"/>
  <c r="AH83" i="6" s="1"/>
  <c r="BL977" i="1"/>
  <c r="BP868" i="1"/>
  <c r="J89" i="6" s="1"/>
  <c r="BI1312" i="1"/>
  <c r="BO1204" i="1"/>
  <c r="BJ1053" i="1"/>
  <c r="BJ1244" i="1"/>
  <c r="BJ1088" i="1"/>
  <c r="BO879" i="1"/>
  <c r="AB100" i="6" s="1"/>
  <c r="BN1294" i="1"/>
  <c r="BQ1183" i="1"/>
  <c r="BJ1188" i="1"/>
  <c r="BG1360" i="1"/>
  <c r="BN1166" i="1"/>
  <c r="BG1066" i="1"/>
  <c r="BI1056" i="1"/>
  <c r="BJ1038" i="1"/>
  <c r="BM989" i="1"/>
  <c r="BM1013" i="1"/>
  <c r="BK1270" i="1"/>
  <c r="BG1077" i="1"/>
  <c r="BO1287" i="1"/>
  <c r="BM1130" i="1"/>
  <c r="BG1319" i="1"/>
  <c r="BH1077" i="1"/>
  <c r="BK1241" i="1"/>
  <c r="BQ972" i="1"/>
  <c r="BK1245" i="1"/>
  <c r="BL1052" i="1"/>
  <c r="BM1092" i="1"/>
  <c r="BI929" i="1"/>
  <c r="P147" i="6" s="1"/>
  <c r="BQ951" i="1"/>
  <c r="BP969" i="1"/>
  <c r="BJ1054" i="1"/>
  <c r="BQ1376" i="1"/>
  <c r="BQ1023" i="1"/>
  <c r="BL1059" i="1"/>
  <c r="BN1025" i="1"/>
  <c r="BO963" i="1"/>
  <c r="BJ929" i="1"/>
  <c r="R147" i="6" s="1"/>
  <c r="BJ1198" i="1"/>
  <c r="BH898" i="1"/>
  <c r="BN1384" i="1"/>
  <c r="BL1274" i="1"/>
  <c r="BG909" i="1"/>
  <c r="AI127" i="6" s="1"/>
  <c r="BK1359" i="1"/>
  <c r="BN874" i="1"/>
  <c r="BG1068" i="1"/>
  <c r="BK972" i="1"/>
  <c r="BH1152" i="1"/>
  <c r="BM1059" i="1"/>
  <c r="BN942" i="1"/>
  <c r="BN1369" i="1"/>
  <c r="BO1271" i="1"/>
  <c r="BL1247" i="1"/>
  <c r="BJ879" i="1"/>
  <c r="R100" i="6" s="1"/>
  <c r="BI906" i="1"/>
  <c r="BJ1376" i="1"/>
  <c r="BL949" i="1"/>
  <c r="BG907" i="1"/>
  <c r="AI125" i="6" s="1"/>
  <c r="B125" i="6" s="1"/>
  <c r="BJ1211" i="1"/>
  <c r="BO944" i="1"/>
  <c r="BQ1238" i="1"/>
  <c r="BJ865" i="1"/>
  <c r="BH908" i="1"/>
  <c r="N126" i="6" s="1"/>
  <c r="BG1335" i="1"/>
  <c r="BJ1277" i="1"/>
  <c r="BO1189" i="1"/>
  <c r="BO937" i="1"/>
  <c r="BM866" i="1"/>
  <c r="BI1097" i="1"/>
  <c r="BH1019" i="1"/>
  <c r="BQ1315" i="1"/>
  <c r="BK1267" i="1"/>
  <c r="BP1207" i="1"/>
  <c r="BM1260" i="1"/>
  <c r="BO1053" i="1"/>
  <c r="BG1284" i="1"/>
  <c r="BH1050" i="1"/>
  <c r="BM1157" i="1"/>
  <c r="BL1213" i="1"/>
  <c r="BL863" i="1"/>
  <c r="V84" i="6" s="1"/>
  <c r="BH863" i="1"/>
  <c r="BO868" i="1"/>
  <c r="AB89" i="6" s="1"/>
  <c r="BK956" i="1"/>
  <c r="BK867" i="1"/>
  <c r="BJ1134" i="1"/>
  <c r="BO1389" i="1"/>
  <c r="BL1353" i="1"/>
  <c r="BQ1057" i="1"/>
  <c r="BK961" i="1"/>
  <c r="BO1148" i="1"/>
  <c r="BI1199" i="1"/>
  <c r="BI1055" i="1"/>
  <c r="BI936" i="1"/>
  <c r="BI1283" i="1"/>
  <c r="BQ867" i="1"/>
  <c r="AH88" i="6" s="1"/>
  <c r="BJ1191" i="1"/>
  <c r="BJ1108" i="1"/>
  <c r="BJ1364" i="1"/>
  <c r="BI923" i="1"/>
  <c r="BP862" i="1"/>
  <c r="BQ1058" i="1"/>
  <c r="BN1135" i="1"/>
  <c r="BI991" i="1"/>
  <c r="BK980" i="1"/>
  <c r="BL865" i="1"/>
  <c r="BO1199" i="1"/>
  <c r="BJ1178" i="1"/>
  <c r="BG1051" i="1"/>
  <c r="BO1040" i="1"/>
  <c r="BM1075" i="1"/>
  <c r="BO899" i="1"/>
  <c r="BK1254" i="1"/>
  <c r="BI949" i="1"/>
  <c r="BK1158" i="1"/>
  <c r="BQ1077" i="1"/>
  <c r="BL1286" i="1"/>
  <c r="BN1055" i="1"/>
  <c r="BH993" i="1"/>
  <c r="BH1097" i="1"/>
  <c r="BJ948" i="1"/>
  <c r="BH1374" i="1"/>
  <c r="BN1044" i="1"/>
  <c r="BJ1045" i="1"/>
  <c r="BK1109" i="1"/>
  <c r="BN1109" i="1"/>
  <c r="BM1223" i="1"/>
  <c r="BK1232" i="1"/>
  <c r="BQ930" i="1"/>
  <c r="AH148" i="6" s="1"/>
  <c r="BQ874" i="1"/>
  <c r="AH95" i="6" s="1"/>
  <c r="B95" i="6" s="1"/>
  <c r="BG1147" i="1"/>
  <c r="BL1272" i="1"/>
  <c r="BG864" i="1"/>
  <c r="AI85" i="6" s="1"/>
  <c r="BK1315" i="1"/>
  <c r="BO948" i="1"/>
  <c r="BJ943" i="1"/>
  <c r="BO1274" i="1"/>
  <c r="BJ1148" i="1"/>
  <c r="BQ913" i="1"/>
  <c r="AH131" i="6" s="1"/>
  <c r="B131" i="6" s="1"/>
  <c r="BK1056" i="1"/>
  <c r="BL1134" i="1"/>
  <c r="BN903" i="1"/>
  <c r="BG877" i="1"/>
  <c r="AI98" i="6" s="1"/>
  <c r="B98" i="6" s="1"/>
  <c r="BL925" i="1"/>
  <c r="BG1035" i="1"/>
  <c r="BL1299" i="1"/>
  <c r="BK1275" i="1"/>
  <c r="BJ1265" i="1"/>
  <c r="BO1392" i="1"/>
  <c r="BI1159" i="1"/>
  <c r="BI1316" i="1"/>
  <c r="BI1058" i="1"/>
  <c r="BI910" i="1"/>
  <c r="P128" i="6" s="1"/>
  <c r="BI1057" i="1"/>
  <c r="BL864" i="1"/>
  <c r="BK1247" i="1"/>
  <c r="BK863" i="1"/>
  <c r="BG1144" i="1"/>
  <c r="BH1051" i="1"/>
  <c r="BG1001" i="1"/>
  <c r="BN1130" i="1"/>
  <c r="BM1036" i="1"/>
  <c r="BG906" i="1"/>
  <c r="AI124" i="6" s="1"/>
  <c r="BM1206" i="1"/>
  <c r="BO1140" i="1"/>
  <c r="BH1368" i="1"/>
  <c r="BJ1143" i="1"/>
  <c r="BJ1042" i="1"/>
  <c r="BQ1378" i="1"/>
  <c r="BN1005" i="1"/>
  <c r="BJ1072" i="1"/>
  <c r="BH897" i="1"/>
  <c r="N115" i="6" s="1"/>
  <c r="BN1344" i="1"/>
  <c r="BO1343" i="1"/>
  <c r="BN1057" i="1"/>
  <c r="BI1377" i="1"/>
  <c r="BH862" i="1"/>
  <c r="BK1009" i="1"/>
  <c r="BG862" i="1"/>
  <c r="AI83" i="6" s="1"/>
  <c r="BO1206" i="1"/>
  <c r="BG863" i="1"/>
  <c r="AI84" i="6" s="1"/>
  <c r="BN1122" i="1"/>
  <c r="BJ1052" i="1"/>
  <c r="BI973" i="1"/>
  <c r="BQ996" i="1"/>
  <c r="BL1007" i="1"/>
  <c r="BQ1226" i="1"/>
  <c r="BI1139" i="1"/>
  <c r="BN1382" i="1"/>
  <c r="BM1347" i="1"/>
  <c r="BH885" i="1"/>
  <c r="N106" i="6" s="1"/>
  <c r="BJ1387" i="1"/>
  <c r="BH1304" i="1"/>
  <c r="BN868" i="1"/>
  <c r="Z89" i="6" s="1"/>
  <c r="BL1384" i="1"/>
  <c r="BM1087" i="1"/>
  <c r="BO1394" i="1"/>
  <c r="BJ1285" i="1"/>
  <c r="BH1060" i="1"/>
  <c r="BL1152" i="1"/>
  <c r="BI1087" i="1"/>
  <c r="BI955" i="1"/>
  <c r="BO1151" i="1"/>
  <c r="BJ1351" i="1"/>
  <c r="BO1110" i="1"/>
  <c r="BH1212" i="1"/>
  <c r="BQ1352" i="1"/>
  <c r="BL1083" i="1"/>
  <c r="BN1302" i="1"/>
  <c r="BN1155" i="1"/>
  <c r="BJ891" i="1"/>
  <c r="R109" i="6" s="1"/>
  <c r="BH901" i="1"/>
  <c r="BL1253" i="1"/>
  <c r="BJ1104" i="1"/>
  <c r="BK1141" i="1"/>
  <c r="BJ1078" i="1"/>
  <c r="BK927" i="1"/>
  <c r="BK967" i="1"/>
  <c r="BM1022" i="1"/>
  <c r="AJ93" i="6" a="1"/>
  <c r="AJ93" i="6" s="1"/>
  <c r="R93" i="6"/>
  <c r="V93" i="6"/>
  <c r="Z93" i="6"/>
  <c r="X93" i="6"/>
  <c r="AB93" i="6"/>
  <c r="J93" i="6"/>
  <c r="R102" i="6"/>
  <c r="N102" i="6"/>
  <c r="X102" i="6"/>
  <c r="Z102" i="6"/>
  <c r="J102" i="6"/>
  <c r="V102" i="6"/>
  <c r="AJ102" i="6" a="1"/>
  <c r="AJ102" i="6" s="1"/>
  <c r="P102" i="6"/>
  <c r="AB114" i="6"/>
  <c r="P114" i="6"/>
  <c r="J114" i="6"/>
  <c r="T114" i="6"/>
  <c r="AJ114" i="6" a="1"/>
  <c r="AJ114" i="6" s="1"/>
  <c r="X114" i="6"/>
  <c r="V114" i="6"/>
  <c r="Z99" i="6"/>
  <c r="P99" i="6"/>
  <c r="N99" i="6"/>
  <c r="T99" i="6"/>
  <c r="J99" i="6"/>
  <c r="V99" i="6"/>
  <c r="R99" i="6"/>
  <c r="AJ99" i="6" a="1"/>
  <c r="AJ99" i="6" s="1"/>
  <c r="X99" i="6"/>
  <c r="N120" i="6"/>
  <c r="J120" i="6"/>
  <c r="P120" i="6"/>
  <c r="R120" i="6"/>
  <c r="T120" i="6"/>
  <c r="AB120" i="6"/>
  <c r="V89" i="6"/>
  <c r="N89" i="6"/>
  <c r="P89" i="6"/>
  <c r="T139" i="6"/>
  <c r="J139" i="6"/>
  <c r="V139" i="6"/>
  <c r="N139" i="6"/>
  <c r="AJ139" i="6" a="1"/>
  <c r="AJ139" i="6" s="1"/>
  <c r="P139" i="6"/>
  <c r="R139" i="6"/>
  <c r="AB139" i="6"/>
  <c r="BO1332" i="1"/>
  <c r="BJ1352" i="1"/>
  <c r="BG870" i="1"/>
  <c r="AI91" i="6" s="1"/>
  <c r="BN915" i="1"/>
  <c r="Z133" i="6" s="1"/>
  <c r="BK1283" i="1"/>
  <c r="BI1146" i="1"/>
  <c r="BO1275" i="1"/>
  <c r="BJ1222" i="1"/>
  <c r="BG1191" i="1"/>
  <c r="BI1076" i="1"/>
  <c r="BH1158" i="1"/>
  <c r="BK990" i="1"/>
  <c r="BK1019" i="1"/>
  <c r="BQ1333" i="1"/>
  <c r="BO1218" i="1"/>
  <c r="BK1183" i="1"/>
  <c r="BH990" i="1"/>
  <c r="BI950" i="1"/>
  <c r="BH1088" i="1"/>
  <c r="BI1173" i="1"/>
  <c r="BJ1342" i="1"/>
  <c r="BN1291" i="1"/>
  <c r="X137" i="6"/>
  <c r="R137" i="6"/>
  <c r="AJ137" i="6" a="1"/>
  <c r="AJ137" i="6" s="1"/>
  <c r="T137" i="6"/>
  <c r="N137" i="6"/>
  <c r="J137" i="6"/>
  <c r="P137" i="6"/>
  <c r="X112" i="6"/>
  <c r="J112" i="6"/>
  <c r="V112" i="6"/>
  <c r="AB112" i="6"/>
  <c r="J142" i="6"/>
  <c r="R142" i="6"/>
  <c r="V142" i="6"/>
  <c r="AB142" i="6"/>
  <c r="N142" i="6"/>
  <c r="X142" i="6"/>
  <c r="J127" i="6"/>
  <c r="AJ127" i="6" a="1"/>
  <c r="AJ127" i="6" s="1"/>
  <c r="N127" i="6"/>
  <c r="T127" i="6"/>
  <c r="BJ1019" i="1"/>
  <c r="BG1149" i="1"/>
  <c r="BN1222" i="1"/>
  <c r="BL922" i="1"/>
  <c r="V140" i="6" s="1"/>
  <c r="BH1175" i="1"/>
  <c r="BK925" i="1"/>
  <c r="BN1137" i="1"/>
  <c r="BK1048" i="1"/>
  <c r="BG1174" i="1"/>
  <c r="BN924" i="1"/>
  <c r="Z142" i="6" s="1"/>
  <c r="BG1302" i="1"/>
  <c r="BJ913" i="1"/>
  <c r="BJ977" i="1"/>
  <c r="BK1059" i="1"/>
  <c r="BK929" i="1"/>
  <c r="T147" i="6" s="1"/>
  <c r="BL1004" i="1"/>
  <c r="BJ1273" i="1"/>
  <c r="BG1258" i="1"/>
  <c r="BQ1336" i="1"/>
  <c r="BK1004" i="1"/>
  <c r="BL1218" i="1"/>
  <c r="BH1006" i="1"/>
  <c r="BQ869" i="1"/>
  <c r="AH90" i="6" s="1"/>
  <c r="B90" i="6" s="1"/>
  <c r="BI872" i="1"/>
  <c r="P93" i="6" s="1"/>
  <c r="AH78" i="5"/>
  <c r="C78" i="5"/>
  <c r="AR481" i="1"/>
  <c r="AJ3" i="1"/>
  <c r="B2" i="2" s="1"/>
  <c r="A566" i="1"/>
  <c r="M197" i="1"/>
  <c r="M196" i="1"/>
  <c r="AB195" i="1"/>
  <c r="T138" i="6" l="1"/>
  <c r="X138" i="6"/>
  <c r="J138" i="6"/>
  <c r="N132" i="6"/>
  <c r="P91" i="6"/>
  <c r="V91" i="6"/>
  <c r="B91" i="6"/>
  <c r="AJ91" i="6" a="1"/>
  <c r="AJ91" i="6" s="1"/>
  <c r="AB91" i="6"/>
  <c r="J91" i="6"/>
  <c r="T113" i="6"/>
  <c r="T91" i="6"/>
  <c r="R91" i="6"/>
  <c r="Z91" i="6"/>
  <c r="X113" i="6"/>
  <c r="X91" i="6"/>
  <c r="V127" i="6"/>
  <c r="AJ126" i="6" a="1"/>
  <c r="AJ126" i="6" s="1"/>
  <c r="AB127" i="6"/>
  <c r="P127" i="6"/>
  <c r="R127" i="6"/>
  <c r="B127" i="6"/>
  <c r="Z127" i="6"/>
  <c r="T94" i="6"/>
  <c r="V132" i="6"/>
  <c r="P138" i="6"/>
  <c r="X132" i="6"/>
  <c r="AJ132" i="6" a="1"/>
  <c r="AJ132" i="6" s="1"/>
  <c r="Z138" i="6"/>
  <c r="R138" i="6"/>
  <c r="R132" i="6"/>
  <c r="T142" i="6"/>
  <c r="V78" i="6"/>
  <c r="T132" i="6"/>
  <c r="T77" i="6"/>
  <c r="AB132" i="6"/>
  <c r="B132" i="6"/>
  <c r="P132" i="6"/>
  <c r="X77" i="6"/>
  <c r="Z132" i="6"/>
  <c r="V113" i="6"/>
  <c r="T108" i="6"/>
  <c r="AJ112" i="6" a="1"/>
  <c r="AJ112" i="6" s="1"/>
  <c r="R113" i="6"/>
  <c r="P108" i="6"/>
  <c r="Z78" i="6"/>
  <c r="AB113" i="6"/>
  <c r="J94" i="6"/>
  <c r="P113" i="6"/>
  <c r="N113" i="6"/>
  <c r="AJ113" i="6" a="1"/>
  <c r="AJ113" i="6" s="1"/>
  <c r="AJ78" i="6" a="1"/>
  <c r="AJ78" i="6" s="1"/>
  <c r="J113" i="6"/>
  <c r="Z113" i="6"/>
  <c r="P94" i="6"/>
  <c r="N94" i="6"/>
  <c r="AB108" i="6"/>
  <c r="Z108" i="6"/>
  <c r="X94" i="6"/>
  <c r="R108" i="6"/>
  <c r="J78" i="6"/>
  <c r="R94" i="6"/>
  <c r="AJ108" i="6" a="1"/>
  <c r="AJ108" i="6" s="1"/>
  <c r="AB94" i="6"/>
  <c r="X108" i="6"/>
  <c r="Z94" i="6"/>
  <c r="J108" i="6"/>
  <c r="B94" i="6"/>
  <c r="V108" i="6"/>
  <c r="B81" i="6"/>
  <c r="B108" i="6"/>
  <c r="AB77" i="6"/>
  <c r="B77" i="6"/>
  <c r="T78" i="6"/>
  <c r="N77" i="6"/>
  <c r="P77" i="6"/>
  <c r="N78" i="6"/>
  <c r="X78" i="6"/>
  <c r="AB78" i="6"/>
  <c r="P78" i="6"/>
  <c r="R78" i="6"/>
  <c r="R77" i="6"/>
  <c r="AJ77" i="6" a="1"/>
  <c r="AJ77" i="6" s="1"/>
  <c r="V77" i="6"/>
  <c r="B78" i="6"/>
  <c r="Z77" i="6"/>
  <c r="B124" i="6"/>
  <c r="T136" i="6"/>
  <c r="X79" i="6"/>
  <c r="Z79" i="6"/>
  <c r="J79" i="6"/>
  <c r="AJ79" i="6" a="1"/>
  <c r="AJ79" i="6" s="1"/>
  <c r="V79" i="6"/>
  <c r="N79" i="6"/>
  <c r="R79" i="6"/>
  <c r="P79" i="6"/>
  <c r="AB79" i="6"/>
  <c r="T79" i="6"/>
  <c r="B79" i="6"/>
  <c r="B88" i="6"/>
  <c r="B141" i="6"/>
  <c r="B83" i="6"/>
  <c r="B119" i="6"/>
  <c r="Z81" i="6"/>
  <c r="X81" i="6"/>
  <c r="J81" i="6"/>
  <c r="AJ80" i="6" a="1"/>
  <c r="AJ80" i="6" s="1"/>
  <c r="AJ81" i="6" a="1"/>
  <c r="AJ81" i="6" s="1"/>
  <c r="P81" i="6"/>
  <c r="V81" i="6"/>
  <c r="R81" i="6"/>
  <c r="T81" i="6"/>
  <c r="AB81" i="6"/>
  <c r="N81" i="6"/>
  <c r="AJ147" i="6" a="1"/>
  <c r="AJ147" i="6" s="1"/>
  <c r="Z148" i="6"/>
  <c r="R148" i="6"/>
  <c r="J148" i="6"/>
  <c r="N148" i="6"/>
  <c r="T148" i="6"/>
  <c r="V148" i="6"/>
  <c r="X148" i="6"/>
  <c r="AJ148" i="6" a="1"/>
  <c r="AJ148" i="6" s="1"/>
  <c r="AB148" i="6"/>
  <c r="P148" i="6"/>
  <c r="N143" i="6"/>
  <c r="X143" i="6"/>
  <c r="Z143" i="6"/>
  <c r="AB143" i="6"/>
  <c r="R143" i="6"/>
  <c r="AJ143" i="6" a="1"/>
  <c r="AJ143" i="6" s="1"/>
  <c r="J143" i="6"/>
  <c r="AJ142" i="6" a="1"/>
  <c r="AJ142" i="6" s="1"/>
  <c r="V143" i="6"/>
  <c r="P143" i="6"/>
  <c r="T143" i="6"/>
  <c r="N116" i="6"/>
  <c r="P116" i="6"/>
  <c r="V116" i="6"/>
  <c r="T116" i="6"/>
  <c r="AB116" i="6"/>
  <c r="X116" i="6"/>
  <c r="J116" i="6"/>
  <c r="AJ115" i="6" a="1"/>
  <c r="AJ115" i="6" s="1"/>
  <c r="R116" i="6"/>
  <c r="AJ116" i="6" a="1"/>
  <c r="AJ116" i="6" s="1"/>
  <c r="Z116" i="6"/>
  <c r="X84" i="6"/>
  <c r="AJ84" i="6" a="1"/>
  <c r="AJ84" i="6" s="1"/>
  <c r="Z88" i="6"/>
  <c r="AB88" i="6"/>
  <c r="P88" i="6"/>
  <c r="R88" i="6"/>
  <c r="AJ88" i="6" a="1"/>
  <c r="AJ88" i="6" s="1"/>
  <c r="J88" i="6"/>
  <c r="V88" i="6"/>
  <c r="T88" i="6"/>
  <c r="N88" i="6"/>
  <c r="X88" i="6"/>
  <c r="AJ82" i="6" a="1"/>
  <c r="AJ82" i="6" s="1"/>
  <c r="P83" i="6"/>
  <c r="R83" i="6"/>
  <c r="AJ83" i="6" a="1"/>
  <c r="AJ83" i="6" s="1"/>
  <c r="AB83" i="6"/>
  <c r="V83" i="6"/>
  <c r="X83" i="6"/>
  <c r="T83" i="6"/>
  <c r="Z83" i="6"/>
  <c r="J83" i="6"/>
  <c r="N83" i="6"/>
  <c r="R84" i="6"/>
  <c r="Z141" i="6"/>
  <c r="AB121" i="6"/>
  <c r="N121" i="6"/>
  <c r="Z121" i="6"/>
  <c r="T121" i="6"/>
  <c r="P121" i="6"/>
  <c r="J121" i="6"/>
  <c r="V121" i="6"/>
  <c r="R121" i="6"/>
  <c r="AJ120" i="6" a="1"/>
  <c r="AJ120" i="6" s="1"/>
  <c r="X121" i="6"/>
  <c r="AJ121" i="6" a="1"/>
  <c r="AJ121" i="6" s="1"/>
  <c r="Z119" i="6"/>
  <c r="P119" i="6"/>
  <c r="X119" i="6"/>
  <c r="AJ119" i="6" a="1"/>
  <c r="AJ119" i="6" s="1"/>
  <c r="N119" i="6"/>
  <c r="AB119" i="6"/>
  <c r="V119" i="6"/>
  <c r="T119" i="6"/>
  <c r="B143" i="6"/>
  <c r="R119" i="6"/>
  <c r="B116" i="6"/>
  <c r="AJ90" i="6" a="1"/>
  <c r="AJ90" i="6" s="1"/>
  <c r="N90" i="6"/>
  <c r="V90" i="6"/>
  <c r="Z90" i="6"/>
  <c r="AB86" i="6"/>
  <c r="Z86" i="6"/>
  <c r="T86" i="6"/>
  <c r="N86" i="6"/>
  <c r="J86" i="6"/>
  <c r="V86" i="6"/>
  <c r="X86" i="6"/>
  <c r="AJ86" i="6" a="1"/>
  <c r="AJ86" i="6" s="1"/>
  <c r="R86" i="6"/>
  <c r="P86" i="6"/>
  <c r="J84" i="6"/>
  <c r="T141" i="6"/>
  <c r="V141" i="6"/>
  <c r="J141" i="6"/>
  <c r="R141" i="6"/>
  <c r="N141" i="6"/>
  <c r="AJ141" i="6" a="1"/>
  <c r="AJ141" i="6" s="1"/>
  <c r="AB141" i="6"/>
  <c r="X141" i="6"/>
  <c r="X90" i="6"/>
  <c r="X136" i="6"/>
  <c r="P136" i="6"/>
  <c r="V136" i="6"/>
  <c r="N136" i="6"/>
  <c r="AJ136" i="6" a="1"/>
  <c r="AJ136" i="6" s="1"/>
  <c r="J136" i="6"/>
  <c r="AB136" i="6"/>
  <c r="Z136" i="6"/>
  <c r="R136" i="6"/>
  <c r="N85" i="6"/>
  <c r="R85" i="6"/>
  <c r="J85" i="6"/>
  <c r="T85" i="6"/>
  <c r="AJ85" i="6" a="1"/>
  <c r="AJ85" i="6" s="1"/>
  <c r="V85" i="6"/>
  <c r="X85" i="6"/>
  <c r="AB85" i="6"/>
  <c r="P85" i="6"/>
  <c r="Z85" i="6"/>
  <c r="Z84" i="6"/>
  <c r="J92" i="6"/>
  <c r="Z92" i="6"/>
  <c r="N92" i="6"/>
  <c r="X92" i="6"/>
  <c r="AJ92" i="6" a="1"/>
  <c r="AJ92" i="6" s="1"/>
  <c r="V92" i="6"/>
  <c r="R92" i="6"/>
  <c r="T92" i="6"/>
  <c r="AB92" i="6"/>
  <c r="P92" i="6"/>
  <c r="R118" i="6"/>
  <c r="T118" i="6"/>
  <c r="AJ118" i="6" a="1"/>
  <c r="AJ118" i="6" s="1"/>
  <c r="J118" i="6"/>
  <c r="V118" i="6"/>
  <c r="N118" i="6"/>
  <c r="Z118" i="6"/>
  <c r="AB118" i="6"/>
  <c r="P118" i="6"/>
  <c r="J90" i="6"/>
  <c r="Z145" i="6"/>
  <c r="J145" i="6"/>
  <c r="T145" i="6"/>
  <c r="AB145" i="6"/>
  <c r="AJ145" i="6" a="1"/>
  <c r="AJ145" i="6" s="1"/>
  <c r="P145" i="6"/>
  <c r="N145" i="6"/>
  <c r="R145" i="6"/>
  <c r="V145" i="6"/>
  <c r="AB90" i="6"/>
  <c r="AJ106" i="6" a="1"/>
  <c r="AJ106" i="6" s="1"/>
  <c r="P107" i="6"/>
  <c r="V107" i="6"/>
  <c r="R107" i="6"/>
  <c r="X107" i="6"/>
  <c r="T107" i="6"/>
  <c r="J107" i="6"/>
  <c r="AJ107" i="6" a="1"/>
  <c r="AJ107" i="6" s="1"/>
  <c r="Z107" i="6"/>
  <c r="N107" i="6"/>
  <c r="AB107" i="6"/>
  <c r="X145" i="6"/>
  <c r="AJ140" i="6" a="1"/>
  <c r="AJ140" i="6" s="1"/>
  <c r="B84" i="6"/>
  <c r="T84" i="6"/>
  <c r="B85" i="6"/>
  <c r="Z117" i="6"/>
  <c r="AB117" i="6"/>
  <c r="R117" i="6"/>
  <c r="P117" i="6"/>
  <c r="X117" i="6"/>
  <c r="V117" i="6"/>
  <c r="N117" i="6"/>
  <c r="J117" i="6"/>
  <c r="AJ117" i="6" a="1"/>
  <c r="AJ117" i="6" s="1"/>
  <c r="T117" i="6"/>
  <c r="J146" i="6"/>
  <c r="T146" i="6"/>
  <c r="R146" i="6"/>
  <c r="X146" i="6"/>
  <c r="N146" i="6"/>
  <c r="AJ146" i="6" a="1"/>
  <c r="AJ146" i="6" s="1"/>
  <c r="P146" i="6"/>
  <c r="Z146" i="6"/>
  <c r="V146" i="6"/>
  <c r="AB146" i="6"/>
  <c r="R90" i="6"/>
  <c r="P90" i="6"/>
  <c r="B121" i="6"/>
  <c r="P141" i="6"/>
  <c r="J124" i="6"/>
  <c r="N124" i="6"/>
  <c r="X124" i="6"/>
  <c r="V124" i="6"/>
  <c r="Z124" i="6"/>
  <c r="T124" i="6"/>
  <c r="AB124" i="6"/>
  <c r="P124" i="6"/>
  <c r="R124" i="6"/>
  <c r="AJ124" i="6" a="1"/>
  <c r="AJ124" i="6" s="1"/>
  <c r="T129" i="6"/>
  <c r="J129" i="6"/>
  <c r="AB129" i="6"/>
  <c r="AJ129" i="6" a="1"/>
  <c r="AJ129" i="6" s="1"/>
  <c r="AJ128" i="6" a="1"/>
  <c r="AJ128" i="6" s="1"/>
  <c r="P129" i="6"/>
  <c r="X129" i="6"/>
  <c r="V129" i="6"/>
  <c r="Z129" i="6"/>
  <c r="N129" i="6"/>
  <c r="R129" i="6"/>
  <c r="AJ134" i="6" a="1"/>
  <c r="AJ134" i="6" s="1"/>
  <c r="AB135" i="6"/>
  <c r="N135" i="6"/>
  <c r="R135" i="6"/>
  <c r="T135" i="6"/>
  <c r="V135" i="6"/>
  <c r="Z135" i="6"/>
  <c r="X135" i="6"/>
  <c r="P135" i="6"/>
  <c r="J135" i="6"/>
  <c r="AJ135" i="6" a="1"/>
  <c r="AJ135" i="6" s="1"/>
  <c r="B118" i="6"/>
  <c r="B86" i="6"/>
  <c r="B146" i="6"/>
  <c r="AJ89" i="6" a="1"/>
  <c r="AJ89" i="6" s="1"/>
  <c r="V131" i="6"/>
  <c r="Z131" i="6"/>
  <c r="R131" i="6"/>
  <c r="AB131" i="6"/>
  <c r="J131" i="6"/>
  <c r="AJ131" i="6" a="1"/>
  <c r="AJ131" i="6" s="1"/>
  <c r="N131" i="6"/>
  <c r="X131" i="6"/>
  <c r="P131" i="6"/>
  <c r="T131" i="6"/>
  <c r="AJ130" i="6" a="1"/>
  <c r="AJ130" i="6" s="1"/>
  <c r="B136" i="6"/>
  <c r="AB84" i="6"/>
  <c r="V87" i="6"/>
  <c r="Z87" i="6"/>
  <c r="J87" i="6"/>
  <c r="X87" i="6"/>
  <c r="AJ87" i="6" a="1"/>
  <c r="AJ87" i="6" s="1"/>
  <c r="P87" i="6"/>
  <c r="AB87" i="6"/>
  <c r="R87" i="6"/>
  <c r="N87" i="6"/>
  <c r="T87" i="6"/>
  <c r="T90" i="6"/>
  <c r="B145" i="6"/>
  <c r="J119" i="6"/>
  <c r="B135" i="6"/>
  <c r="AJ94" i="6" a="1"/>
  <c r="AJ94" i="6" s="1"/>
  <c r="X95" i="6"/>
  <c r="AB95" i="6"/>
  <c r="J95" i="6"/>
  <c r="Z95" i="6"/>
  <c r="R95" i="6"/>
  <c r="P95" i="6"/>
  <c r="AJ95" i="6" a="1"/>
  <c r="AJ95" i="6" s="1"/>
  <c r="T95" i="6"/>
  <c r="V95" i="6"/>
  <c r="N95" i="6"/>
  <c r="N84" i="6"/>
  <c r="P84" i="6"/>
  <c r="X118" i="6"/>
  <c r="B92" i="6"/>
  <c r="B148" i="6"/>
  <c r="Z78" i="5" a="1"/>
  <c r="Z78" i="5" s="1"/>
  <c r="AL78" i="5" s="1"/>
  <c r="T78" i="5" a="1"/>
  <c r="T78" i="5" s="1"/>
  <c r="AK78" i="5" s="1"/>
  <c r="P78" i="5"/>
  <c r="AI77" i="5"/>
  <c r="AR530" i="1"/>
  <c r="AZ229" i="1" s="1"/>
  <c r="A619" i="1"/>
  <c r="M199" i="1"/>
  <c r="AB198" i="1"/>
  <c r="AW229" i="1" l="1"/>
  <c r="C79" i="5" s="1"/>
  <c r="AJ3" i="6"/>
  <c r="AY229" i="1"/>
  <c r="AX229" i="1"/>
  <c r="AR569" i="1"/>
  <c r="AR587" i="1"/>
  <c r="AB201" i="1"/>
  <c r="A671" i="1"/>
  <c r="AB200" i="1"/>
  <c r="AH79" i="5" l="1"/>
  <c r="P79" i="5" s="1"/>
  <c r="AR622" i="1"/>
  <c r="AB202" i="1"/>
  <c r="A716" i="1"/>
  <c r="M204" i="1"/>
  <c r="M203" i="1"/>
  <c r="AI78" i="5" l="1"/>
  <c r="Z79" i="5" a="1"/>
  <c r="Z79" i="5" s="1"/>
  <c r="AL79" i="5" s="1"/>
  <c r="T79" i="5" a="1"/>
  <c r="T79" i="5" s="1"/>
  <c r="AK79" i="5" s="1"/>
  <c r="AR634" i="1"/>
  <c r="A807" i="1"/>
  <c r="M206" i="1"/>
  <c r="M207" i="1"/>
  <c r="AB205" i="1"/>
  <c r="AR643" i="1" l="1"/>
  <c r="A837" i="1"/>
  <c r="M208" i="1"/>
  <c r="AR659" i="1" l="1"/>
  <c r="AB209" i="1"/>
  <c r="A869" i="1"/>
  <c r="AR674" i="1" l="1"/>
  <c r="A905" i="1"/>
  <c r="M210" i="1"/>
  <c r="AR708" i="1" l="1"/>
  <c r="M211" i="1"/>
  <c r="A959" i="1"/>
  <c r="AR712" i="1" l="1"/>
  <c r="A998" i="1"/>
  <c r="M212" i="1"/>
  <c r="AR719" i="1" l="1"/>
  <c r="M213" i="1"/>
  <c r="A1071" i="1"/>
  <c r="AR748" i="1" l="1"/>
  <c r="M214" i="1"/>
  <c r="A1143" i="1"/>
  <c r="AW232" i="1" l="1"/>
  <c r="AR799" i="1"/>
  <c r="AZ234" i="1" s="1"/>
  <c r="AY307" i="1"/>
  <c r="AY249" i="1"/>
  <c r="AX564" i="1"/>
  <c r="AX671" i="1"/>
  <c r="AW430" i="1"/>
  <c r="AZ274" i="1"/>
  <c r="AW396" i="1"/>
  <c r="AY692" i="1"/>
  <c r="AW761" i="1"/>
  <c r="AZ739" i="1"/>
  <c r="AZ701" i="1"/>
  <c r="AW767" i="1"/>
  <c r="AX517" i="1"/>
  <c r="AX561" i="1"/>
  <c r="AX640" i="1"/>
  <c r="AX432" i="1"/>
  <c r="AY754" i="1"/>
  <c r="AW764" i="1"/>
  <c r="AZ567" i="1"/>
  <c r="AW836" i="1"/>
  <c r="AZ710" i="1"/>
  <c r="AX795" i="1"/>
  <c r="AY831" i="1"/>
  <c r="AY792" i="1"/>
  <c r="AY458" i="1"/>
  <c r="AW790" i="1"/>
  <c r="AX608" i="1"/>
  <c r="AY684" i="1"/>
  <c r="AY383" i="1"/>
  <c r="AZ466" i="1"/>
  <c r="AX395" i="1"/>
  <c r="AW424" i="1"/>
  <c r="AY363" i="1"/>
  <c r="AY819" i="1"/>
  <c r="AY714" i="1"/>
  <c r="AW715" i="1"/>
  <c r="AY638" i="1"/>
  <c r="AW284" i="1"/>
  <c r="AY323" i="1"/>
  <c r="AY460" i="1"/>
  <c r="AX469" i="1"/>
  <c r="AZ677" i="1"/>
  <c r="AZ408" i="1"/>
  <c r="AX761" i="1"/>
  <c r="AZ696" i="1"/>
  <c r="AY455" i="1"/>
  <c r="AW437" i="1"/>
  <c r="AY510" i="1"/>
  <c r="AZ456" i="1"/>
  <c r="AX269" i="1"/>
  <c r="AW483" i="1"/>
  <c r="AZ601" i="1"/>
  <c r="AY753" i="1"/>
  <c r="AZ784" i="1"/>
  <c r="AW627" i="1"/>
  <c r="AX317" i="1"/>
  <c r="AX847" i="1"/>
  <c r="AY722" i="1"/>
  <c r="AY410" i="1"/>
  <c r="AX831" i="1"/>
  <c r="AW369" i="1"/>
  <c r="AY670" i="1"/>
  <c r="AY419" i="1"/>
  <c r="AZ721" i="1"/>
  <c r="AX754" i="1"/>
  <c r="AY424" i="1"/>
  <c r="AY663" i="1"/>
  <c r="AX272" i="1"/>
  <c r="AY589" i="1"/>
  <c r="AZ776" i="1"/>
  <c r="AZ751" i="1"/>
  <c r="AY690" i="1"/>
  <c r="AZ387" i="1"/>
  <c r="AW638" i="1"/>
  <c r="AX828" i="1"/>
  <c r="AX562" i="1"/>
  <c r="AZ821" i="1"/>
  <c r="AW539" i="1"/>
  <c r="AY370" i="1"/>
  <c r="AX355" i="1"/>
  <c r="AZ369" i="1"/>
  <c r="AY789" i="1"/>
  <c r="AX347" i="1"/>
  <c r="AX392" i="1"/>
  <c r="AY636" i="1"/>
  <c r="AW823" i="1"/>
  <c r="AZ430" i="1"/>
  <c r="AW419" i="1"/>
  <c r="AZ740" i="1"/>
  <c r="AZ717" i="1"/>
  <c r="AY783" i="1"/>
  <c r="AZ733" i="1"/>
  <c r="AX336" i="1"/>
  <c r="AX832" i="1"/>
  <c r="AZ800" i="1"/>
  <c r="AY796" i="1"/>
  <c r="AZ322" i="1"/>
  <c r="AZ283" i="1"/>
  <c r="AZ366" i="1"/>
  <c r="AZ802" i="1"/>
  <c r="AZ414" i="1"/>
  <c r="AY308" i="1"/>
  <c r="AY253" i="1"/>
  <c r="AY560" i="1"/>
  <c r="AY803" i="1"/>
  <c r="AX276" i="1"/>
  <c r="AZ343" i="1"/>
  <c r="AX505" i="1"/>
  <c r="AY522" i="1"/>
  <c r="AZ533" i="1"/>
  <c r="AX621" i="1"/>
  <c r="AX471" i="1"/>
  <c r="AY540" i="1"/>
  <c r="AZ627" i="1"/>
  <c r="AW257" i="1"/>
  <c r="AW640" i="1"/>
  <c r="AX781" i="1"/>
  <c r="AY462" i="1"/>
  <c r="AZ747" i="1"/>
  <c r="AX368" i="1"/>
  <c r="AX588" i="1"/>
  <c r="AZ270" i="1"/>
  <c r="AZ759" i="1"/>
  <c r="AZ566" i="1"/>
  <c r="AZ524" i="1"/>
  <c r="AZ345" i="1"/>
  <c r="AW421" i="1"/>
  <c r="AZ404" i="1"/>
  <c r="AW608" i="1"/>
  <c r="AX391" i="1"/>
  <c r="AW516" i="1"/>
  <c r="AY766" i="1"/>
  <c r="AW361" i="1"/>
  <c r="AZ715" i="1"/>
  <c r="AZ832" i="1"/>
  <c r="AZ458" i="1"/>
  <c r="AY718" i="1"/>
  <c r="AY664" i="1"/>
  <c r="AX610" i="1"/>
  <c r="AY588" i="1"/>
  <c r="AZ324" i="1"/>
  <c r="AY446" i="1"/>
  <c r="AZ825" i="1"/>
  <c r="AW629" i="1"/>
  <c r="AW797" i="1"/>
  <c r="AY629" i="1"/>
  <c r="AY430" i="1"/>
  <c r="AX441" i="1"/>
  <c r="AW358" i="1"/>
  <c r="AZ526" i="1"/>
  <c r="AY254" i="1"/>
  <c r="AZ314" i="1"/>
  <c r="AW810" i="1"/>
  <c r="AY384" i="1"/>
  <c r="AW619" i="1"/>
  <c r="AW379" i="1"/>
  <c r="AX390" i="1"/>
  <c r="AY708" i="1"/>
  <c r="AY729" i="1"/>
  <c r="AZ310" i="1"/>
  <c r="AZ735" i="1"/>
  <c r="AX777" i="1"/>
  <c r="AZ539" i="1"/>
  <c r="AX653" i="1"/>
  <c r="AX274" i="1"/>
  <c r="AX417" i="1"/>
  <c r="AY633" i="1"/>
  <c r="AX613" i="1"/>
  <c r="AZ313" i="1"/>
  <c r="AZ248" i="1"/>
  <c r="AY764" i="1"/>
  <c r="AY459" i="1"/>
  <c r="AX684" i="1"/>
  <c r="AZ634" i="1"/>
  <c r="AX426" i="1"/>
  <c r="AW303" i="1"/>
  <c r="AY401" i="1"/>
  <c r="AW545" i="1"/>
  <c r="AZ355" i="1"/>
  <c r="AX418" i="1"/>
  <c r="AX357" i="1"/>
  <c r="AW645" i="1"/>
  <c r="AY338" i="1"/>
  <c r="AX525" i="1"/>
  <c r="AX309" i="1"/>
  <c r="AX275" i="1"/>
  <c r="AZ623" i="1"/>
  <c r="AZ684" i="1"/>
  <c r="AW548" i="1"/>
  <c r="AY328" i="1"/>
  <c r="AY736" i="1"/>
  <c r="AY478" i="1"/>
  <c r="AW692" i="1"/>
  <c r="AX448" i="1"/>
  <c r="AZ762" i="1"/>
  <c r="AX476" i="1"/>
  <c r="AY595" i="1"/>
  <c r="AX581" i="1"/>
  <c r="AW480" i="1"/>
  <c r="AY725" i="1"/>
  <c r="AY818" i="1"/>
  <c r="AY823" i="1"/>
  <c r="AY378" i="1"/>
  <c r="AZ741" i="1"/>
  <c r="AX824" i="1"/>
  <c r="AW341" i="1"/>
  <c r="AY321" i="1"/>
  <c r="AX381" i="1"/>
  <c r="AY567" i="1"/>
  <c r="AW736" i="1"/>
  <c r="AY415" i="1"/>
  <c r="AY675" i="1"/>
  <c r="AW787" i="1"/>
  <c r="AX665" i="1"/>
  <c r="AW538" i="1"/>
  <c r="AY297" i="1"/>
  <c r="AZ669" i="1"/>
  <c r="AW613" i="1"/>
  <c r="AX707" i="1"/>
  <c r="AY348" i="1"/>
  <c r="AY619" i="1"/>
  <c r="AX636" i="1"/>
  <c r="AZ260" i="1"/>
  <c r="AY376" i="1"/>
  <c r="AX428" i="1"/>
  <c r="AX668" i="1"/>
  <c r="AY480" i="1"/>
  <c r="AX461" i="1"/>
  <c r="AW287" i="1"/>
  <c r="AZ330" i="1"/>
  <c r="AY571" i="1"/>
  <c r="AW468" i="1"/>
  <c r="AY750" i="1"/>
  <c r="AY342" i="1"/>
  <c r="AW656" i="1"/>
  <c r="AX511" i="1"/>
  <c r="AY251" i="1"/>
  <c r="AY788" i="1"/>
  <c r="AZ697" i="1"/>
  <c r="AY834" i="1"/>
  <c r="AY386" i="1"/>
  <c r="AX808" i="1"/>
  <c r="AZ569" i="1"/>
  <c r="AX604" i="1"/>
  <c r="AZ311" i="1"/>
  <c r="AX466" i="1"/>
  <c r="AY549" i="1"/>
  <c r="AY304" i="1"/>
  <c r="AZ371" i="1"/>
  <c r="AZ368" i="1"/>
  <c r="AZ626" i="1"/>
  <c r="AW262" i="1"/>
  <c r="AX690" i="1"/>
  <c r="AY761" i="1"/>
  <c r="AZ797" i="1"/>
  <c r="AY341" i="1"/>
  <c r="AX263" i="1"/>
  <c r="AZ713" i="1"/>
  <c r="AW471" i="1"/>
  <c r="AY493" i="1"/>
  <c r="AX439" i="1"/>
  <c r="AW345" i="1"/>
  <c r="AX270" i="1"/>
  <c r="AY329" i="1"/>
  <c r="AW286" i="1"/>
  <c r="AZ628" i="1"/>
  <c r="AZ836" i="1"/>
  <c r="AX370" i="1"/>
  <c r="AX248" i="1"/>
  <c r="AZ804" i="1"/>
  <c r="AX768" i="1"/>
  <c r="AY801" i="1"/>
  <c r="AX637" i="1"/>
  <c r="AY757" i="1"/>
  <c r="AW578" i="1"/>
  <c r="AZ406" i="1"/>
  <c r="AX771" i="1"/>
  <c r="AY592" i="1"/>
  <c r="AZ577" i="1"/>
  <c r="AX597" i="1"/>
  <c r="AY399" i="1"/>
  <c r="AW253" i="1"/>
  <c r="AY613" i="1"/>
  <c r="AX825" i="1"/>
  <c r="AX493" i="1"/>
  <c r="AZ460" i="1"/>
  <c r="AZ680" i="1"/>
  <c r="AY397" i="1"/>
  <c r="AX765" i="1"/>
  <c r="AY630" i="1"/>
  <c r="AX434" i="1"/>
  <c r="AX333" i="1"/>
  <c r="AX241" i="1"/>
  <c r="AW283" i="1"/>
  <c r="AX644" i="1"/>
  <c r="AX639" i="1"/>
  <c r="AW342" i="1"/>
  <c r="AZ805" i="1"/>
  <c r="AX442" i="1"/>
  <c r="AX798" i="1"/>
  <c r="AY268" i="1"/>
  <c r="AY359" i="1"/>
  <c r="AX451" i="1"/>
  <c r="AX554" i="1"/>
  <c r="AZ766" i="1"/>
  <c r="AW753" i="1"/>
  <c r="AW604" i="1"/>
  <c r="AY371" i="1"/>
  <c r="AW714" i="1"/>
  <c r="AW586" i="1"/>
  <c r="AZ831" i="1"/>
  <c r="AY677" i="1"/>
  <c r="AW708" i="1"/>
  <c r="AW672" i="1"/>
  <c r="AX316" i="1"/>
  <c r="AZ519" i="1"/>
  <c r="AY720" i="1"/>
  <c r="AZ679" i="1"/>
  <c r="AZ553" i="1"/>
  <c r="AY451" i="1"/>
  <c r="AZ544" i="1"/>
  <c r="AY667" i="1"/>
  <c r="AW279" i="1"/>
  <c r="AW553" i="1"/>
  <c r="AZ308" i="1"/>
  <c r="AW555" i="1"/>
  <c r="AY586" i="1"/>
  <c r="AX456" i="1"/>
  <c r="AZ307" i="1"/>
  <c r="AW711" i="1"/>
  <c r="AW475" i="1"/>
  <c r="AY641" i="1"/>
  <c r="AZ649" i="1"/>
  <c r="AY267" i="1"/>
  <c r="AZ837" i="1"/>
  <c r="AY409" i="1"/>
  <c r="AZ722" i="1"/>
  <c r="AY688" i="1"/>
  <c r="AW410" i="1"/>
  <c r="AW484" i="1"/>
  <c r="AZ335" i="1"/>
  <c r="AZ725" i="1"/>
  <c r="AW600" i="1"/>
  <c r="AW569" i="1"/>
  <c r="AY767" i="1"/>
  <c r="AZ587" i="1"/>
  <c r="AZ445" i="1"/>
  <c r="AZ703" i="1"/>
  <c r="AW780" i="1"/>
  <c r="AZ400" i="1"/>
  <c r="AW752" i="1"/>
  <c r="AZ807" i="1"/>
  <c r="AW641" i="1"/>
  <c r="AW449" i="1"/>
  <c r="AX373" i="1"/>
  <c r="AX833" i="1"/>
  <c r="AZ850" i="1"/>
  <c r="AZ309" i="1"/>
  <c r="AY763" i="1"/>
  <c r="AY385" i="1"/>
  <c r="AZ520" i="1"/>
  <c r="AZ671" i="1"/>
  <c r="AW690" i="1"/>
  <c r="AW413" i="1"/>
  <c r="AY514" i="1"/>
  <c r="AW375" i="1"/>
  <c r="AY583" i="1"/>
  <c r="AY678" i="1"/>
  <c r="AW681" i="1"/>
  <c r="AY375" i="1"/>
  <c r="AZ383" i="1"/>
  <c r="AX785" i="1"/>
  <c r="AY694" i="1"/>
  <c r="AX823" i="1"/>
  <c r="AX698" i="1"/>
  <c r="AY344" i="1"/>
  <c r="AZ548" i="1"/>
  <c r="AX669" i="1"/>
  <c r="AX351" i="1"/>
  <c r="AY306" i="1"/>
  <c r="AX817" i="1"/>
  <c r="AZ794" i="1"/>
  <c r="AX312" i="1"/>
  <c r="AW422" i="1"/>
  <c r="AZ756" i="1"/>
  <c r="AW315" i="1"/>
  <c r="AY381" i="1"/>
  <c r="AZ708" i="1"/>
  <c r="AX641" i="1"/>
  <c r="AY449" i="1"/>
  <c r="AY322" i="1"/>
  <c r="AW326" i="1"/>
  <c r="AY654" i="1"/>
  <c r="AY279" i="1"/>
  <c r="AZ592" i="1"/>
  <c r="AZ386" i="1"/>
  <c r="AX800" i="1"/>
  <c r="AW815" i="1"/>
  <c r="AW817" i="1"/>
  <c r="AW622" i="1"/>
  <c r="AW395" i="1"/>
  <c r="AW465" i="1"/>
  <c r="AW383" i="1"/>
  <c r="AW416" i="1"/>
  <c r="AY284" i="1"/>
  <c r="AY334" i="1"/>
  <c r="AW366" i="1"/>
  <c r="AW749" i="1"/>
  <c r="AY805" i="1"/>
  <c r="AY283" i="1"/>
  <c r="AX455" i="1"/>
  <c r="AY770" i="1"/>
  <c r="AY712" i="1"/>
  <c r="AY533" i="1"/>
  <c r="AY259" i="1"/>
  <c r="AZ454" i="1"/>
  <c r="AW723" i="1"/>
  <c r="AY624" i="1"/>
  <c r="AW611" i="1"/>
  <c r="AZ339" i="1"/>
  <c r="AY250" i="1"/>
  <c r="AZ394" i="1"/>
  <c r="AZ265" i="1"/>
  <c r="AX481" i="1"/>
  <c r="AW567" i="1"/>
  <c r="AW695" i="1"/>
  <c r="AW265" i="1"/>
  <c r="AX354" i="1"/>
  <c r="AW523" i="1"/>
  <c r="AZ542" i="1"/>
  <c r="AX632" i="1"/>
  <c r="AW617" i="1"/>
  <c r="AW592" i="1"/>
  <c r="AW428" i="1"/>
  <c r="AY773" i="1"/>
  <c r="AX389" i="1"/>
  <c r="AY719" i="1"/>
  <c r="AW386" i="1"/>
  <c r="AY749" i="1"/>
  <c r="AX484" i="1"/>
  <c r="AX704" i="1"/>
  <c r="AW594" i="1"/>
  <c r="AY797" i="1"/>
  <c r="AY481" i="1"/>
  <c r="AZ801" i="1"/>
  <c r="AX574" i="1"/>
  <c r="AZ266" i="1"/>
  <c r="AX594" i="1"/>
  <c r="AY432" i="1"/>
  <c r="AZ356" i="1"/>
  <c r="AZ662" i="1"/>
  <c r="AW677" i="1"/>
  <c r="AX622" i="1"/>
  <c r="AX310" i="1"/>
  <c r="AZ633" i="1"/>
  <c r="AY637" i="1"/>
  <c r="AW602" i="1"/>
  <c r="AZ393" i="1"/>
  <c r="AZ256" i="1"/>
  <c r="AY710" i="1"/>
  <c r="AY324" i="1"/>
  <c r="AX660" i="1"/>
  <c r="AX552" i="1"/>
  <c r="AY575" i="1"/>
  <c r="AY417" i="1"/>
  <c r="AW384" i="1"/>
  <c r="AW323" i="1"/>
  <c r="AX848" i="1"/>
  <c r="AZ668" i="1"/>
  <c r="AZ402" i="1"/>
  <c r="AX578" i="1"/>
  <c r="AW590" i="1"/>
  <c r="AX523" i="1"/>
  <c r="AX299" i="1"/>
  <c r="AY659" i="1"/>
  <c r="AY314" i="1"/>
  <c r="AZ367" i="1"/>
  <c r="AZ651" i="1"/>
  <c r="AZ823" i="1"/>
  <c r="AY785" i="1"/>
  <c r="AW666" i="1"/>
  <c r="AY456" i="1"/>
  <c r="AY849" i="1"/>
  <c r="AY368" i="1"/>
  <c r="AY744" i="1"/>
  <c r="AY246" i="1"/>
  <c r="AZ606" i="1"/>
  <c r="AY340" i="1"/>
  <c r="AX514" i="1"/>
  <c r="AY439" i="1"/>
  <c r="AY679" i="1"/>
  <c r="AX296" i="1"/>
  <c r="AW521" i="1"/>
  <c r="AZ631" i="1"/>
  <c r="AZ598" i="1"/>
  <c r="AW535" i="1"/>
  <c r="AW771" i="1"/>
  <c r="AY327" i="1"/>
  <c r="AZ779" i="1"/>
  <c r="AX576" i="1"/>
  <c r="AY587" i="1"/>
  <c r="AZ241" i="1"/>
  <c r="AZ323" i="1"/>
  <c r="AZ835" i="1"/>
  <c r="AY600" i="1"/>
  <c r="AW589" i="1"/>
  <c r="AX362" i="1"/>
  <c r="AZ391" i="1"/>
  <c r="AW686" i="1"/>
  <c r="AW295" i="1"/>
  <c r="AW828" i="1"/>
  <c r="AW568" i="1"/>
  <c r="AY828" i="1"/>
  <c r="AX757" i="1"/>
  <c r="AY398" i="1"/>
  <c r="AY461" i="1"/>
  <c r="AX549" i="1"/>
  <c r="AX730" i="1"/>
  <c r="AY511" i="1"/>
  <c r="AW639" i="1"/>
  <c r="AY466" i="1"/>
  <c r="AW528" i="1"/>
  <c r="AZ451" i="1"/>
  <c r="AZ645" i="1"/>
  <c r="AX295" i="1"/>
  <c r="AY534" i="1"/>
  <c r="AZ431" i="1"/>
  <c r="AZ597" i="1"/>
  <c r="AW754" i="1"/>
  <c r="AW782" i="1"/>
  <c r="AY393" i="1"/>
  <c r="AY790" i="1"/>
  <c r="AY704" i="1"/>
  <c r="AW825" i="1"/>
  <c r="AY521" i="1"/>
  <c r="AX709" i="1"/>
  <c r="AW760" i="1"/>
  <c r="AX695" i="1"/>
  <c r="AW577" i="1"/>
  <c r="AX459" i="1"/>
  <c r="AX377" i="1"/>
  <c r="AZ389" i="1"/>
  <c r="AW599" i="1"/>
  <c r="AX724" i="1"/>
  <c r="AX595" i="1"/>
  <c r="AZ815" i="1"/>
  <c r="AY634" i="1"/>
  <c r="AW460" i="1"/>
  <c r="AY802" i="1"/>
  <c r="AX700" i="1"/>
  <c r="AX788" i="1"/>
  <c r="AW247" i="1"/>
  <c r="AZ453" i="1"/>
  <c r="AZ388" i="1"/>
  <c r="AY752" i="1"/>
  <c r="AY298" i="1"/>
  <c r="AY366" i="1"/>
  <c r="AY349" i="1"/>
  <c r="AZ523" i="1"/>
  <c r="AY649" i="1"/>
  <c r="AX440" i="1"/>
  <c r="AW560" i="1"/>
  <c r="AZ502" i="1"/>
  <c r="AX701" i="1"/>
  <c r="AX584" i="1"/>
  <c r="AW278" i="1"/>
  <c r="AW328" i="1"/>
  <c r="AY672" i="1"/>
  <c r="AW388" i="1"/>
  <c r="AY612" i="1"/>
  <c r="AX679" i="1"/>
  <c r="AW442" i="1"/>
  <c r="AY526" i="1"/>
  <c r="AY473" i="1"/>
  <c r="AX593" i="1"/>
  <c r="AZ448" i="1"/>
  <c r="AZ682" i="1"/>
  <c r="AW371" i="1"/>
  <c r="AW476" i="1"/>
  <c r="AX643" i="1"/>
  <c r="AW524" i="1"/>
  <c r="AY292" i="1"/>
  <c r="AZ525" i="1"/>
  <c r="AZ529" i="1"/>
  <c r="AW678" i="1"/>
  <c r="AW682" i="1"/>
  <c r="AW463" i="1"/>
  <c r="AY631" i="1"/>
  <c r="AY416" i="1"/>
  <c r="AZ296" i="1"/>
  <c r="AW806" i="1"/>
  <c r="AW744" i="1"/>
  <c r="AX533" i="1"/>
  <c r="AX599" i="1"/>
  <c r="AY396" i="1"/>
  <c r="AY326" i="1"/>
  <c r="AX774" i="1"/>
  <c r="AY697" i="1"/>
  <c r="AX424" i="1"/>
  <c r="AX809" i="1"/>
  <c r="AY760" i="1"/>
  <c r="AW518" i="1"/>
  <c r="AX482" i="1"/>
  <c r="AX343" i="1"/>
  <c r="AW258" i="1"/>
  <c r="AX783" i="1"/>
  <c r="AZ512" i="1"/>
  <c r="AZ578" i="1"/>
  <c r="AX267" i="1"/>
  <c r="AX630" i="1"/>
  <c r="AY573" i="1"/>
  <c r="AY353" i="1"/>
  <c r="AZ249" i="1"/>
  <c r="AY800" i="1"/>
  <c r="AZ432" i="1"/>
  <c r="AZ702" i="1"/>
  <c r="AW691" i="1"/>
  <c r="AX289" i="1"/>
  <c r="AX654" i="1"/>
  <c r="AX661" i="1"/>
  <c r="AX534" i="1"/>
  <c r="AW738" i="1"/>
  <c r="AY693" i="1"/>
  <c r="AW550" i="1"/>
  <c r="AX635" i="1"/>
  <c r="AZ354" i="1"/>
  <c r="AZ350" i="1"/>
  <c r="AW414" i="1"/>
  <c r="AY515" i="1"/>
  <c r="AZ440" i="1"/>
  <c r="AZ574" i="1"/>
  <c r="AZ724" i="1"/>
  <c r="AZ774" i="1"/>
  <c r="AZ760" i="1"/>
  <c r="AX410" i="1"/>
  <c r="AY572" i="1"/>
  <c r="AW673" i="1"/>
  <c r="AZ382" i="1"/>
  <c r="AX849" i="1"/>
  <c r="AY517" i="1"/>
  <c r="AW664" i="1"/>
  <c r="AY832" i="1"/>
  <c r="AZ285" i="1"/>
  <c r="AW688" i="1"/>
  <c r="AY602" i="1"/>
  <c r="AX462" i="1"/>
  <c r="AX383" i="1"/>
  <c r="AW824" i="1"/>
  <c r="AW731" i="1"/>
  <c r="AY448" i="1"/>
  <c r="AX585" i="1"/>
  <c r="AW834" i="1"/>
  <c r="AZ482" i="1"/>
  <c r="AX474" i="1"/>
  <c r="AY445" i="1"/>
  <c r="AX572" i="1"/>
  <c r="AW343" i="1"/>
  <c r="AY778" i="1"/>
  <c r="AW831" i="1"/>
  <c r="AY727" i="1"/>
  <c r="AY535" i="1"/>
  <c r="AZ672" i="1"/>
  <c r="AY245" i="1"/>
  <c r="AY794" i="1"/>
  <c r="AX624" i="1"/>
  <c r="AY733" i="1"/>
  <c r="AX356" i="1"/>
  <c r="AZ584" i="1"/>
  <c r="AX437" i="1"/>
  <c r="AW570" i="1"/>
  <c r="AW389" i="1"/>
  <c r="AW331" i="1"/>
  <c r="AX577" i="1"/>
  <c r="AX345" i="1"/>
  <c r="AX450" i="1"/>
  <c r="AX339" i="1"/>
  <c r="AX287" i="1"/>
  <c r="AY724" i="1"/>
  <c r="AX614" i="1"/>
  <c r="AX465" i="1"/>
  <c r="AY596" i="1"/>
  <c r="AZ692" i="1"/>
  <c r="AW635" i="1"/>
  <c r="AZ609" i="1"/>
  <c r="AY545" i="1"/>
  <c r="AZ576" i="1"/>
  <c r="AY579" i="1"/>
  <c r="AW653" i="1"/>
  <c r="AX558" i="1"/>
  <c r="AZ518" i="1"/>
  <c r="AX686" i="1"/>
  <c r="AW774" i="1"/>
  <c r="AX329" i="1"/>
  <c r="AW565" i="1"/>
  <c r="AZ261" i="1"/>
  <c r="AZ781" i="1"/>
  <c r="AY484" i="1"/>
  <c r="AX742" i="1"/>
  <c r="AW789" i="1"/>
  <c r="AW785" i="1"/>
  <c r="AY829" i="1"/>
  <c r="AW543" i="1"/>
  <c r="AY420" i="1"/>
  <c r="AZ513" i="1"/>
  <c r="AX571" i="1"/>
  <c r="AX526" i="1"/>
  <c r="AZ329" i="1"/>
  <c r="AX791" i="1"/>
  <c r="AX398" i="1"/>
  <c r="AW268" i="1"/>
  <c r="AW349" i="1"/>
  <c r="AX550" i="1"/>
  <c r="AX766" i="1"/>
  <c r="AY626" i="1"/>
  <c r="AZ814" i="1"/>
  <c r="AW776" i="1"/>
  <c r="AZ395" i="1"/>
  <c r="AZ434" i="1"/>
  <c r="AX739" i="1"/>
  <c r="AX699" i="1"/>
  <c r="AW275" i="1"/>
  <c r="AY343" i="1"/>
  <c r="AX819" i="1"/>
  <c r="AY476" i="1"/>
  <c r="AZ599" i="1"/>
  <c r="AY357" i="1"/>
  <c r="AW636" i="1"/>
  <c r="AW314" i="1"/>
  <c r="AZ657" i="1"/>
  <c r="AZ720" i="1"/>
  <c r="AY578" i="1"/>
  <c r="AW329" i="1"/>
  <c r="AZ359" i="1"/>
  <c r="AW350" i="1"/>
  <c r="AX553" i="1"/>
  <c r="AZ378" i="1"/>
  <c r="AZ538" i="1"/>
  <c r="AZ243" i="1"/>
  <c r="AZ771" i="1"/>
  <c r="AW802" i="1"/>
  <c r="AX346" i="1"/>
  <c r="AY731" i="1"/>
  <c r="AZ848" i="1"/>
  <c r="AX483" i="1"/>
  <c r="AZ280" i="1"/>
  <c r="AZ462" i="1"/>
  <c r="AY469" i="1"/>
  <c r="AX380" i="1"/>
  <c r="AX837" i="1"/>
  <c r="AY716" i="1"/>
  <c r="AY422" i="1"/>
  <c r="AW477" i="1"/>
  <c r="AZ611" i="1"/>
  <c r="AW302" i="1"/>
  <c r="AX662" i="1"/>
  <c r="AW245" i="1"/>
  <c r="AH95" i="5" s="1"/>
  <c r="AZ279" i="1"/>
  <c r="AZ421" i="1"/>
  <c r="AY302" i="1"/>
  <c r="AX360" i="1"/>
  <c r="AW683" i="1"/>
  <c r="AW415" i="1"/>
  <c r="AW624" i="1"/>
  <c r="AX301" i="1"/>
  <c r="AX807" i="1"/>
  <c r="AZ793" i="1"/>
  <c r="AW290" i="1"/>
  <c r="AW394" i="1"/>
  <c r="AW734" i="1"/>
  <c r="AX827" i="1"/>
  <c r="AW335" i="1"/>
  <c r="AZ351" i="1"/>
  <c r="AY550" i="1"/>
  <c r="AX738" i="1"/>
  <c r="AY352" i="1"/>
  <c r="AW515" i="1"/>
  <c r="AY369" i="1"/>
  <c r="AX708" i="1"/>
  <c r="AW447" i="1"/>
  <c r="AX767" i="1"/>
  <c r="AY582" i="1"/>
  <c r="AX300" i="1"/>
  <c r="AX836" i="1"/>
  <c r="AZ370" i="1"/>
  <c r="AZ754" i="1"/>
  <c r="AW551" i="1"/>
  <c r="AX803" i="1"/>
  <c r="AY452" i="1"/>
  <c r="AZ316" i="1"/>
  <c r="AZ787" i="1"/>
  <c r="AW376" i="1"/>
  <c r="AX369" i="1"/>
  <c r="AY325" i="1"/>
  <c r="AX793" i="1"/>
  <c r="AW338" i="1"/>
  <c r="AW299" i="1"/>
  <c r="AW355" i="1"/>
  <c r="AZ758" i="1"/>
  <c r="AW704" i="1"/>
  <c r="AX261" i="1"/>
  <c r="AW472" i="1"/>
  <c r="AY441" i="1"/>
  <c r="AW241" i="1"/>
  <c r="AW496" i="1"/>
  <c r="AX693" i="1"/>
  <c r="AZ302" i="1"/>
  <c r="AZ693" i="1"/>
  <c r="AY740" i="1"/>
  <c r="AY780" i="1"/>
  <c r="AW531" i="1"/>
  <c r="AX247" i="1"/>
  <c r="AX688" i="1"/>
  <c r="AY815" i="1"/>
  <c r="AY402" i="1"/>
  <c r="AW733" i="1"/>
  <c r="AZ298" i="1"/>
  <c r="AW374" i="1"/>
  <c r="AX851" i="1"/>
  <c r="AX252" i="1"/>
  <c r="AZ326" i="1"/>
  <c r="AY295" i="1"/>
  <c r="AZ573" i="1"/>
  <c r="AX509" i="1"/>
  <c r="AZ641" i="1"/>
  <c r="AY428" i="1"/>
  <c r="AW353" i="1"/>
  <c r="AY433" i="1"/>
  <c r="AW735" i="1"/>
  <c r="AY765" i="1"/>
  <c r="AW288" i="1"/>
  <c r="AW332" i="1"/>
  <c r="AY475" i="1"/>
  <c r="AY775" i="1"/>
  <c r="AZ493" i="1"/>
  <c r="AX470" i="1"/>
  <c r="AZ397" i="1"/>
  <c r="AZ635" i="1"/>
  <c r="AX397" i="1"/>
  <c r="AW540" i="1"/>
  <c r="AZ728" i="1"/>
  <c r="AY477" i="1"/>
  <c r="AX385" i="1"/>
  <c r="AX607" i="1"/>
  <c r="AZ250" i="1"/>
  <c r="AY576" i="1"/>
  <c r="AZ557" i="1"/>
  <c r="AX475" i="1"/>
  <c r="AY621" i="1"/>
  <c r="AW655" i="1"/>
  <c r="AZ342" i="1"/>
  <c r="AW313" i="1"/>
  <c r="AX650" i="1"/>
  <c r="AX706" i="1"/>
  <c r="AZ532" i="1"/>
  <c r="AZ755" i="1"/>
  <c r="AX478" i="1"/>
  <c r="AY311" i="1"/>
  <c r="AX805" i="1"/>
  <c r="AZ392" i="1"/>
  <c r="AZ381" i="1"/>
  <c r="AZ464" i="1"/>
  <c r="AZ271" i="1"/>
  <c r="AZ255" i="1"/>
  <c r="AZ568" i="1"/>
  <c r="AX773" i="1"/>
  <c r="AZ618" i="1"/>
  <c r="AZ571" i="1"/>
  <c r="AY412" i="1"/>
  <c r="AY799" i="1"/>
  <c r="AX751" i="1"/>
  <c r="AZ347" i="1"/>
  <c r="AX479" i="1"/>
  <c r="AX250" i="1"/>
  <c r="AY601" i="1"/>
  <c r="AW580" i="1"/>
  <c r="AX678" i="1"/>
  <c r="AZ586" i="1"/>
  <c r="AY656" i="1"/>
  <c r="AY241" i="1"/>
  <c r="AX530" i="1"/>
  <c r="AW816" i="1"/>
  <c r="AX717" i="1"/>
  <c r="AW702" i="1"/>
  <c r="AX545" i="1"/>
  <c r="AX242" i="1"/>
  <c r="AX710" i="1"/>
  <c r="AW517" i="1"/>
  <c r="AX409" i="1"/>
  <c r="AY674" i="1"/>
  <c r="AY696" i="1"/>
  <c r="AX548" i="1"/>
  <c r="AW699" i="1"/>
  <c r="AX337" i="1"/>
  <c r="AX536" i="1"/>
  <c r="AX255" i="1"/>
  <c r="AW534" i="1"/>
  <c r="AX527" i="1"/>
  <c r="AX850" i="1"/>
  <c r="AX422" i="1"/>
  <c r="AX335" i="1"/>
  <c r="AY525" i="1"/>
  <c r="AW847" i="1"/>
  <c r="AZ292" i="1"/>
  <c r="AX265" i="1"/>
  <c r="AY836" i="1"/>
  <c r="AX436" i="1"/>
  <c r="AZ348" i="1"/>
  <c r="AX670" i="1"/>
  <c r="AW481" i="1"/>
  <c r="AW409" i="1"/>
  <c r="AX268" i="1"/>
  <c r="AZ615" i="1"/>
  <c r="AY405" i="1"/>
  <c r="AZ718" i="1"/>
  <c r="AZ385" i="1"/>
  <c r="AW542" i="1"/>
  <c r="AY512" i="1"/>
  <c r="AX810" i="1"/>
  <c r="AW377" i="1"/>
  <c r="AW320" i="1"/>
  <c r="AY562" i="1"/>
  <c r="AW663" i="1"/>
  <c r="AY771" i="1"/>
  <c r="AW443" i="1"/>
  <c r="AZ438" i="1"/>
  <c r="AY260" i="1"/>
  <c r="AX405" i="1"/>
  <c r="AZ247" i="1"/>
  <c r="AX683" i="1"/>
  <c r="AX746" i="1"/>
  <c r="AZ675" i="1"/>
  <c r="AW297" i="1"/>
  <c r="AY436" i="1"/>
  <c r="AW457" i="1"/>
  <c r="AX429" i="1"/>
  <c r="AY580" i="1"/>
  <c r="AZ289" i="1"/>
  <c r="AW406" i="1"/>
  <c r="AX502" i="1"/>
  <c r="AW811" i="1"/>
  <c r="AW762" i="1"/>
  <c r="AY706" i="1"/>
  <c r="AZ446" i="1"/>
  <c r="AZ325" i="1"/>
  <c r="AX319" i="1"/>
  <c r="AW356" i="1"/>
  <c r="AX818" i="1"/>
  <c r="AY730" i="1"/>
  <c r="AW829" i="1"/>
  <c r="AY272" i="1"/>
  <c r="AW412" i="1"/>
  <c r="AW459" i="1"/>
  <c r="AW264" i="1"/>
  <c r="AZ658" i="1"/>
  <c r="AY531" i="1"/>
  <c r="AW709" i="1"/>
  <c r="AY536" i="1"/>
  <c r="AX740" i="1"/>
  <c r="AZ789" i="1"/>
  <c r="AW520" i="1"/>
  <c r="AZ415" i="1"/>
  <c r="AW330" i="1"/>
  <c r="AZ622" i="1"/>
  <c r="AZ341" i="1"/>
  <c r="AX568" i="1"/>
  <c r="AX246" i="1"/>
  <c r="AZ828" i="1"/>
  <c r="AX243" i="1"/>
  <c r="AZ757" i="1"/>
  <c r="AW821" i="1"/>
  <c r="AY345" i="1"/>
  <c r="AZ242" i="1"/>
  <c r="AW676" i="1"/>
  <c r="AZ244" i="1"/>
  <c r="AX537" i="1"/>
  <c r="AZ262" i="1"/>
  <c r="AZ481" i="1"/>
  <c r="AW259" i="1"/>
  <c r="C109" i="5" s="1"/>
  <c r="AY447" i="1"/>
  <c r="AZ372" i="1"/>
  <c r="AW467" i="1"/>
  <c r="AW382" i="1"/>
  <c r="AX279" i="1"/>
  <c r="AZ257" i="1"/>
  <c r="AY622" i="1"/>
  <c r="AW270" i="1"/>
  <c r="AY377" i="1"/>
  <c r="AX403" i="1"/>
  <c r="AZ273" i="1"/>
  <c r="AW493" i="1"/>
  <c r="AZ732" i="1"/>
  <c r="AW726" i="1"/>
  <c r="AZ301" i="1"/>
  <c r="AX829" i="1"/>
  <c r="AY561" i="1"/>
  <c r="AZ686" i="1"/>
  <c r="AY669" i="1"/>
  <c r="AZ552" i="1"/>
  <c r="AZ461" i="1"/>
  <c r="AY585" i="1"/>
  <c r="AY316" i="1"/>
  <c r="AZ644" i="1"/>
  <c r="AW575" i="1"/>
  <c r="AX834" i="1"/>
  <c r="AW533" i="1"/>
  <c r="AY474" i="1"/>
  <c r="AW387" i="1"/>
  <c r="AZ291" i="1"/>
  <c r="AW456" i="1"/>
  <c r="AZ845" i="1"/>
  <c r="AZ559" i="1"/>
  <c r="AZ681" i="1"/>
  <c r="AZ442" i="1"/>
  <c r="AY509" i="1"/>
  <c r="AX797" i="1"/>
  <c r="AZ281" i="1"/>
  <c r="AX702" i="1"/>
  <c r="AW390" i="1"/>
  <c r="AZ352" i="1"/>
  <c r="AZ312" i="1"/>
  <c r="AZ590" i="1"/>
  <c r="AY741" i="1"/>
  <c r="AW820" i="1"/>
  <c r="AW703" i="1"/>
  <c r="AX412" i="1"/>
  <c r="AX515" i="1"/>
  <c r="AY681" i="1"/>
  <c r="AX712" i="1"/>
  <c r="AW399" i="1"/>
  <c r="AX820" i="1"/>
  <c r="AZ515" i="1"/>
  <c r="AY568" i="1"/>
  <c r="AX328" i="1"/>
  <c r="AY247" i="1"/>
  <c r="AX280" i="1"/>
  <c r="AZ767" i="1"/>
  <c r="AZ478" i="1"/>
  <c r="AY713" i="1"/>
  <c r="AZ380" i="1"/>
  <c r="AW781" i="1"/>
  <c r="AY668" i="1"/>
  <c r="AW348" i="1"/>
  <c r="AY372" i="1"/>
  <c r="AZ834" i="1"/>
  <c r="AZ528" i="1"/>
  <c r="AZ812" i="1"/>
  <c r="AX520" i="1"/>
  <c r="AW242" i="1"/>
  <c r="C92" i="5" s="1"/>
  <c r="AZ272" i="1"/>
  <c r="AW244" i="1"/>
  <c r="C94" i="5" s="1"/>
  <c r="AX646" i="1"/>
  <c r="AX726" i="1"/>
  <c r="AY1075" i="1"/>
  <c r="AX326" i="1"/>
  <c r="AW669" i="1"/>
  <c r="AX729" i="1"/>
  <c r="AY808" i="1"/>
  <c r="AY553" i="1"/>
  <c r="AY751" i="1"/>
  <c r="AZ401" i="1"/>
  <c r="AX744" i="1"/>
  <c r="AX735" i="1"/>
  <c r="AX415" i="1"/>
  <c r="AY278" i="1"/>
  <c r="AX725" i="1"/>
  <c r="AY639" i="1"/>
  <c r="AW850" i="1"/>
  <c r="AY282" i="1"/>
  <c r="AX305" i="1"/>
  <c r="AY472" i="1"/>
  <c r="AY313" i="1"/>
  <c r="AZ582" i="1"/>
  <c r="AW474" i="1"/>
  <c r="AY830" i="1"/>
  <c r="AY450" i="1"/>
  <c r="AW720" i="1"/>
  <c r="AZ509" i="1"/>
  <c r="AZ833" i="1"/>
  <c r="AX628" i="1"/>
  <c r="AW510" i="1"/>
  <c r="AY541" i="1"/>
  <c r="AX352" i="1"/>
  <c r="AW509" i="1"/>
  <c r="AW452" i="1"/>
  <c r="AX673" i="1"/>
  <c r="AZ284" i="1"/>
  <c r="AX433" i="1"/>
  <c r="AW724" i="1"/>
  <c r="AW458" i="1"/>
  <c r="AY305" i="1"/>
  <c r="AW559" i="1"/>
  <c r="AW462" i="1"/>
  <c r="AY309" i="1"/>
  <c r="AW325" i="1"/>
  <c r="AZ706" i="1"/>
  <c r="AX789" i="1"/>
  <c r="AX331" i="1"/>
  <c r="AW693" i="1"/>
  <c r="AZ847" i="1"/>
  <c r="AY400" i="1"/>
  <c r="AY300" i="1"/>
  <c r="AX468" i="1"/>
  <c r="AY614" i="1"/>
  <c r="AX341" i="1"/>
  <c r="AX619" i="1"/>
  <c r="AX304" i="1"/>
  <c r="AZ253" i="1"/>
  <c r="AZ410" i="1"/>
  <c r="AY816" i="1"/>
  <c r="AY603" i="1"/>
  <c r="AZ315" i="1"/>
  <c r="AW756" i="1"/>
  <c r="AX349" i="1"/>
  <c r="AW786" i="1"/>
  <c r="AZ379" i="1"/>
  <c r="AX659" i="1"/>
  <c r="AW707" i="1"/>
  <c r="AX538" i="1"/>
  <c r="AY523" i="1"/>
  <c r="AW438" i="1"/>
  <c r="AY721" i="1"/>
  <c r="AY798" i="1"/>
  <c r="AY408" i="1"/>
  <c r="AY529" i="1"/>
  <c r="AY277" i="1"/>
  <c r="AX244" i="1"/>
  <c r="AX245" i="1"/>
  <c r="AZ320" i="1"/>
  <c r="AY265" i="1"/>
  <c r="AZ303" i="1"/>
  <c r="AW544" i="1"/>
  <c r="AW572" i="1"/>
  <c r="AW381" i="1"/>
  <c r="AX278" i="1"/>
  <c r="AX421" i="1"/>
  <c r="AW400" i="1"/>
  <c r="AZ334" i="1"/>
  <c r="AZ433" i="1"/>
  <c r="AX801" i="1"/>
  <c r="AY404" i="1"/>
  <c r="AZ600" i="1"/>
  <c r="AY837" i="1"/>
  <c r="AY835" i="1"/>
  <c r="AW252" i="1"/>
  <c r="AH102" i="5" s="1"/>
  <c r="AZ290" i="1"/>
  <c r="AW261" i="1"/>
  <c r="AH111" i="5" s="1"/>
  <c r="AW306" i="1"/>
  <c r="AZ775" i="1"/>
  <c r="AY645" i="1"/>
  <c r="AW845" i="1"/>
  <c r="AZ625" i="1"/>
  <c r="AX334" i="1"/>
  <c r="AX394" i="1"/>
  <c r="AX750" i="1"/>
  <c r="AW280" i="1"/>
  <c r="AW826" i="1"/>
  <c r="AZ612" i="1"/>
  <c r="AY556" i="1"/>
  <c r="AW372" i="1"/>
  <c r="AZ594" i="1"/>
  <c r="AZ687" i="1"/>
  <c r="AX565" i="1"/>
  <c r="AX322" i="1"/>
  <c r="AX758" i="1"/>
  <c r="AZ581" i="1"/>
  <c r="AW267" i="1"/>
  <c r="AZ723" i="1"/>
  <c r="AW621" i="1"/>
  <c r="AX457" i="1"/>
  <c r="AW584" i="1"/>
  <c r="AZ621" i="1"/>
  <c r="AX799" i="1"/>
  <c r="AY453" i="1"/>
  <c r="AY527" i="1"/>
  <c r="AY786" i="1"/>
  <c r="AW307" i="1"/>
  <c r="AW310" i="1"/>
  <c r="AX393" i="1"/>
  <c r="AX547" i="1"/>
  <c r="AY813" i="1"/>
  <c r="AX298" i="1"/>
  <c r="AW292" i="1"/>
  <c r="AY617" i="1"/>
  <c r="AZ549" i="1"/>
  <c r="AW597" i="1"/>
  <c r="AZ423" i="1"/>
  <c r="AW848" i="1"/>
  <c r="AX546" i="1"/>
  <c r="AY611" i="1"/>
  <c r="AZ435" i="1"/>
  <c r="AW644" i="1"/>
  <c r="AW552" i="1"/>
  <c r="AY590" i="1"/>
  <c r="AX728" i="1"/>
  <c r="AX592" i="1"/>
  <c r="AX745" i="1"/>
  <c r="AY303" i="1"/>
  <c r="AW319" i="1"/>
  <c r="AW813" i="1"/>
  <c r="AY243" i="1"/>
  <c r="AZ798" i="1"/>
  <c r="AZ617" i="1"/>
  <c r="AZ537" i="1"/>
  <c r="AY244" i="1"/>
  <c r="AZ245" i="1"/>
  <c r="AW300" i="1"/>
  <c r="AZ551" i="1"/>
  <c r="AW530" i="1"/>
  <c r="AW728" i="1"/>
  <c r="AZ361" i="1"/>
  <c r="AZ398" i="1"/>
  <c r="AZ480" i="1"/>
  <c r="AY717" i="1"/>
  <c r="AY687" i="1"/>
  <c r="AZ360" i="1"/>
  <c r="AW625" i="1"/>
  <c r="AZ707" i="1"/>
  <c r="AX539" i="1"/>
  <c r="AW461" i="1"/>
  <c r="AZ475" i="1"/>
  <c r="AX528" i="1"/>
  <c r="AZ422" i="1"/>
  <c r="AZ390" i="1"/>
  <c r="AY413" i="1"/>
  <c r="AW742" i="1"/>
  <c r="AW705" i="1"/>
  <c r="AX348" i="1"/>
  <c r="AZ743" i="1"/>
  <c r="AW804" i="1"/>
  <c r="AW334" i="1"/>
  <c r="AX273" i="1"/>
  <c r="AZ541" i="1"/>
  <c r="AY418" i="1"/>
  <c r="AW659" i="1"/>
  <c r="AW654" i="1"/>
  <c r="AY695" i="1"/>
  <c r="AX602" i="1"/>
  <c r="AX580" i="1"/>
  <c r="AZ282" i="1"/>
  <c r="AX601" i="1"/>
  <c r="AW642" i="1"/>
  <c r="AX399" i="1"/>
  <c r="AX499" i="1"/>
  <c r="AZ469" i="1"/>
  <c r="AW316" i="1"/>
  <c r="AZ331" i="1"/>
  <c r="AW273" i="1"/>
  <c r="AX490" i="1"/>
  <c r="AZ561" i="1"/>
  <c r="AW427" i="1"/>
  <c r="AY707" i="1"/>
  <c r="AX677" i="1"/>
  <c r="AX816" i="1"/>
  <c r="AY281" i="1"/>
  <c r="AW309" i="1"/>
  <c r="AY784" i="1"/>
  <c r="AZ554" i="1"/>
  <c r="AW557" i="1"/>
  <c r="AW291" i="1"/>
  <c r="AZ558" i="1"/>
  <c r="AX253" i="1"/>
  <c r="AW697" i="1"/>
  <c r="AY524" i="1"/>
  <c r="AZ275" i="1"/>
  <c r="AY685" i="1"/>
  <c r="AX589" i="1"/>
  <c r="AZ479" i="1"/>
  <c r="AY825" i="1"/>
  <c r="AY242" i="1"/>
  <c r="AW606" i="1"/>
  <c r="AY360" i="1"/>
  <c r="AX822" i="1"/>
  <c r="M215" i="1"/>
  <c r="A1215" i="1"/>
  <c r="AW464" i="1" l="1"/>
  <c r="AY291" i="1"/>
  <c r="AY758" i="1"/>
  <c r="AW773" i="1"/>
  <c r="AX463" i="1"/>
  <c r="AZ851" i="1"/>
  <c r="AZ399" i="1"/>
  <c r="AZ676" i="1"/>
  <c r="AX379" i="1"/>
  <c r="AW830" i="1"/>
  <c r="AZ251" i="1"/>
  <c r="AX762" i="1"/>
  <c r="AY319" i="1"/>
  <c r="AY646" i="1"/>
  <c r="AY539" i="1"/>
  <c r="AZ427" i="1"/>
  <c r="AX510" i="1"/>
  <c r="AW755" i="1"/>
  <c r="AZ276" i="1"/>
  <c r="AW696" i="1"/>
  <c r="AW628" i="1"/>
  <c r="AY499" i="1"/>
  <c r="AW351" i="1"/>
  <c r="AW759" i="1"/>
  <c r="AZ562" i="1"/>
  <c r="AX404" i="1"/>
  <c r="AX297" i="1"/>
  <c r="AY827" i="1"/>
  <c r="AX423" i="1"/>
  <c r="AZ816" i="1"/>
  <c r="AY558" i="1"/>
  <c r="AY804" i="1"/>
  <c r="AZ619" i="1"/>
  <c r="AZ642" i="1"/>
  <c r="AW385" i="1"/>
  <c r="AX449" i="1"/>
  <c r="AX325" i="1"/>
  <c r="AY437" i="1"/>
  <c r="AX575" i="1"/>
  <c r="AW803" i="1"/>
  <c r="AW482" i="1"/>
  <c r="AY739" i="1"/>
  <c r="AZ811" i="1"/>
  <c r="AY330" i="1"/>
  <c r="AZ405" i="1"/>
  <c r="AX676" i="1"/>
  <c r="AX694" i="1"/>
  <c r="AW581" i="1"/>
  <c r="AW835" i="1"/>
  <c r="AZ616" i="1"/>
  <c r="AZ770" i="1"/>
  <c r="AX338" i="1"/>
  <c r="AW670" i="1"/>
  <c r="AW289" i="1"/>
  <c r="AX703" i="1"/>
  <c r="AZ819" i="1"/>
  <c r="AZ441" i="1"/>
  <c r="AY593" i="1"/>
  <c r="AY772" i="1"/>
  <c r="AX382" i="1"/>
  <c r="AY812" i="1"/>
  <c r="AZ818" i="1"/>
  <c r="AZ413" i="1"/>
  <c r="AX413" i="1"/>
  <c r="AX529" i="1"/>
  <c r="AY367" i="1"/>
  <c r="AZ459" i="1"/>
  <c r="AX764" i="1"/>
  <c r="AY440" i="1"/>
  <c r="AY648" i="1"/>
  <c r="AZ773" i="1"/>
  <c r="AY657" i="1"/>
  <c r="AX667" i="1"/>
  <c r="AX655" i="1"/>
  <c r="AX332" i="1"/>
  <c r="AW502" i="1"/>
  <c r="AX642" i="1"/>
  <c r="AW546" i="1"/>
  <c r="AW601" i="1"/>
  <c r="AX327" i="1"/>
  <c r="AY395" i="1"/>
  <c r="AZ667" i="1"/>
  <c r="AY310" i="1"/>
  <c r="AY604" i="1"/>
  <c r="AY239" i="1"/>
  <c r="AZ376" i="1"/>
  <c r="AX367" i="1"/>
  <c r="AW637" i="1"/>
  <c r="AZ683" i="1"/>
  <c r="AW784" i="1"/>
  <c r="AX664" i="1"/>
  <c r="AW403" i="1"/>
  <c r="AX522" i="1"/>
  <c r="AW298" i="1"/>
  <c r="AX324" i="1"/>
  <c r="AZ286" i="1"/>
  <c r="AX813" i="1"/>
  <c r="AX262" i="1"/>
  <c r="AX285" i="1"/>
  <c r="AX705" i="1"/>
  <c r="AW725" i="1"/>
  <c r="AX741" i="1"/>
  <c r="AY252" i="1"/>
  <c r="T102" i="5" s="1" a="1"/>
  <c r="T102" i="5" s="1"/>
  <c r="AK102" i="5" s="1"/>
  <c r="AW671" i="1"/>
  <c r="AZ761" i="1"/>
  <c r="AZ450" i="1"/>
  <c r="AW579" i="1"/>
  <c r="AW687" i="1"/>
  <c r="AZ258" i="1"/>
  <c r="AY552" i="1"/>
  <c r="AW718" i="1"/>
  <c r="AX239" i="1"/>
  <c r="C82" i="5"/>
  <c r="AH82" i="5"/>
  <c r="AZ678" i="1"/>
  <c r="AW240" i="1"/>
  <c r="AW233" i="1"/>
  <c r="AX232" i="1"/>
  <c r="AX233" i="1"/>
  <c r="AZ799" i="1"/>
  <c r="AY230" i="1"/>
  <c r="AW230" i="1"/>
  <c r="AZ230" i="1"/>
  <c r="AY231" i="1"/>
  <c r="AX230" i="1"/>
  <c r="AY234" i="1"/>
  <c r="AX231" i="1"/>
  <c r="AX234" i="1"/>
  <c r="AW234" i="1"/>
  <c r="AZ231" i="1"/>
  <c r="AY232" i="1"/>
  <c r="AW231" i="1"/>
  <c r="AZ233" i="1"/>
  <c r="AW679" i="1"/>
  <c r="AX603" i="1"/>
  <c r="AY233" i="1"/>
  <c r="AZ490" i="1"/>
  <c r="AX606" i="1"/>
  <c r="AZ232" i="1"/>
  <c r="AW505" i="1"/>
  <c r="AW236" i="1"/>
  <c r="C86" i="5" s="1"/>
  <c r="AZ729" i="1"/>
  <c r="AH109" i="5"/>
  <c r="T109" i="5" s="1" a="1"/>
  <c r="T109" i="5" s="1"/>
  <c r="AK109" i="5" s="1"/>
  <c r="C111" i="5"/>
  <c r="AH94" i="5"/>
  <c r="Z94" i="5" s="1" a="1"/>
  <c r="Z94" i="5" s="1"/>
  <c r="AL94" i="5" s="1"/>
  <c r="AW529" i="1"/>
  <c r="AX235" i="1"/>
  <c r="AZ465" i="1"/>
  <c r="AZ235" i="1"/>
  <c r="AX634" i="1"/>
  <c r="AW365" i="1"/>
  <c r="AY559" i="1"/>
  <c r="AY387" i="1"/>
  <c r="AX353" i="1"/>
  <c r="AZ240" i="1"/>
  <c r="AZ510" i="1"/>
  <c r="AY235" i="1"/>
  <c r="AW235" i="1"/>
  <c r="AW243" i="1"/>
  <c r="C93" i="5" s="1"/>
  <c r="AX238" i="1"/>
  <c r="AZ236" i="1"/>
  <c r="AX240" i="1"/>
  <c r="AX237" i="1"/>
  <c r="AX236" i="1"/>
  <c r="AY236" i="1"/>
  <c r="AW791" i="1"/>
  <c r="AW237" i="1"/>
  <c r="AY237" i="1"/>
  <c r="AZ237" i="1"/>
  <c r="AY438" i="1"/>
  <c r="AY238" i="1"/>
  <c r="AZ604" i="1"/>
  <c r="AX787" i="1"/>
  <c r="AY262" i="1"/>
  <c r="AZ238" i="1"/>
  <c r="AX314" i="1"/>
  <c r="AY240" i="1"/>
  <c r="AW547" i="1"/>
  <c r="AX733" i="1"/>
  <c r="AX732" i="1"/>
  <c r="AZ695" i="1"/>
  <c r="AX747" i="1"/>
  <c r="AW238" i="1"/>
  <c r="AW768" i="1"/>
  <c r="AZ613" i="1"/>
  <c r="AY655" i="1"/>
  <c r="AZ447" i="1"/>
  <c r="AW373" i="1"/>
  <c r="AZ239" i="1"/>
  <c r="AW717" i="1"/>
  <c r="AW239" i="1"/>
  <c r="AZ731" i="1"/>
  <c r="AY364" i="1"/>
  <c r="AW304" i="1"/>
  <c r="AY610" i="1"/>
  <c r="AW694" i="1"/>
  <c r="AW425" i="1"/>
  <c r="AX560" i="1"/>
  <c r="C102" i="5"/>
  <c r="AH92" i="5"/>
  <c r="Z92" i="5" s="1" a="1"/>
  <c r="Z92" i="5" s="1"/>
  <c r="AL92" i="5" s="1"/>
  <c r="AY286" i="1"/>
  <c r="AW751" i="1"/>
  <c r="AZ792" i="1"/>
  <c r="AX396" i="1"/>
  <c r="AX666" i="1"/>
  <c r="AY421" i="1"/>
  <c r="AX361" i="1"/>
  <c r="AZ516" i="1"/>
  <c r="AY597" i="1"/>
  <c r="AX779" i="1"/>
  <c r="AY431" i="1"/>
  <c r="AW249" i="1"/>
  <c r="AZ543" i="1"/>
  <c r="AW598" i="1"/>
  <c r="AY490" i="1"/>
  <c r="AW700" i="1"/>
  <c r="AZ575" i="1"/>
  <c r="AW595" i="1"/>
  <c r="AW558" i="1"/>
  <c r="AX685" i="1"/>
  <c r="AW582" i="1"/>
  <c r="AZ660" i="1"/>
  <c r="AZ591" i="1"/>
  <c r="AX303" i="1"/>
  <c r="AZ457" i="1"/>
  <c r="AX713" i="1"/>
  <c r="AW849" i="1"/>
  <c r="AX256" i="1"/>
  <c r="AZ550" i="1"/>
  <c r="AX682" i="1"/>
  <c r="AX784" i="1"/>
  <c r="AX696" i="1"/>
  <c r="AZ407" i="1"/>
  <c r="AY569" i="1"/>
  <c r="AX342" i="1"/>
  <c r="AZ826" i="1"/>
  <c r="AW378" i="1"/>
  <c r="AY429" i="1"/>
  <c r="AW404" i="1"/>
  <c r="AW274" i="1"/>
  <c r="AX386" i="1"/>
  <c r="AZ263" i="1"/>
  <c r="AX760" i="1"/>
  <c r="AX443" i="1"/>
  <c r="AW269" i="1"/>
  <c r="AX427" i="1"/>
  <c r="AX251" i="1"/>
  <c r="AY274" i="1"/>
  <c r="AZ638" i="1"/>
  <c r="AY726" i="1"/>
  <c r="AX609" i="1"/>
  <c r="AX454" i="1"/>
  <c r="AW479" i="1"/>
  <c r="AX658" i="1"/>
  <c r="AW769" i="1"/>
  <c r="AY444" i="1"/>
  <c r="AY285" i="1"/>
  <c r="AW431" i="1"/>
  <c r="AX519" i="1"/>
  <c r="AX573" i="1"/>
  <c r="AX633" i="1"/>
  <c r="AX376" i="1"/>
  <c r="AZ472" i="1"/>
  <c r="AW710" i="1"/>
  <c r="AX315" i="1"/>
  <c r="AZ564" i="1"/>
  <c r="AZ327" i="1"/>
  <c r="AY652" i="1"/>
  <c r="AY698" i="1"/>
  <c r="AY483" i="1"/>
  <c r="AY680" i="1"/>
  <c r="AZ699" i="1"/>
  <c r="AW324" i="1"/>
  <c r="AZ487" i="1"/>
  <c r="AZ288" i="1"/>
  <c r="AW721" i="1"/>
  <c r="AW808" i="1"/>
  <c r="AY618" i="1"/>
  <c r="AZ443" i="1"/>
  <c r="AZ753" i="1"/>
  <c r="AY269" i="1"/>
  <c r="AX321" i="1"/>
  <c r="AZ363" i="1"/>
  <c r="AZ293" i="1"/>
  <c r="AZ556" i="1"/>
  <c r="AW574" i="1"/>
  <c r="AY520" i="1"/>
  <c r="AW832" i="1"/>
  <c r="AX792" i="1"/>
  <c r="AZ499" i="1"/>
  <c r="AZ822" i="1"/>
  <c r="AZ306" i="1"/>
  <c r="AZ468" i="1"/>
  <c r="AZ444" i="1"/>
  <c r="AX480" i="1"/>
  <c r="AX794" i="1"/>
  <c r="AW822" i="1"/>
  <c r="AZ595" i="1"/>
  <c r="AY682" i="1"/>
  <c r="AZ788" i="1"/>
  <c r="AX320" i="1"/>
  <c r="AY312" i="1"/>
  <c r="AW511" i="1"/>
  <c r="AX835" i="1"/>
  <c r="AY689" i="1"/>
  <c r="AZ829" i="1"/>
  <c r="AY471" i="1"/>
  <c r="AW256" i="1"/>
  <c r="AZ765" i="1"/>
  <c r="AZ563" i="1"/>
  <c r="AX743" i="1"/>
  <c r="AX731" i="1"/>
  <c r="AY373" i="1"/>
  <c r="AW799" i="1"/>
  <c r="AW607" i="1"/>
  <c r="AX359" i="1"/>
  <c r="AW512" i="1"/>
  <c r="AX375" i="1"/>
  <c r="AW684" i="1"/>
  <c r="AW246" i="1"/>
  <c r="AX438" i="1"/>
  <c r="AW716" i="1"/>
  <c r="AX401" i="1"/>
  <c r="AZ412" i="1"/>
  <c r="AX598" i="1"/>
  <c r="AZ246" i="1"/>
  <c r="AW367" i="1"/>
  <c r="AY824" i="1"/>
  <c r="AZ362" i="1"/>
  <c r="AX277" i="1"/>
  <c r="AZ750" i="1"/>
  <c r="AW397" i="1"/>
  <c r="AY666" i="1"/>
  <c r="AX1075" i="1"/>
  <c r="AZ268" i="1"/>
  <c r="AY665" i="1"/>
  <c r="AZ452" i="1"/>
  <c r="AY742" i="1"/>
  <c r="AW626" i="1"/>
  <c r="AY266" i="1"/>
  <c r="AW470" i="1"/>
  <c r="AX616" i="1"/>
  <c r="AY457" i="1"/>
  <c r="AW519" i="1"/>
  <c r="AY543" i="1"/>
  <c r="AY850" i="1"/>
  <c r="AZ700" i="1"/>
  <c r="AZ806" i="1"/>
  <c r="AX675" i="1"/>
  <c r="AY822" i="1"/>
  <c r="AZ661" i="1"/>
  <c r="AW322" i="1"/>
  <c r="AY546" i="1"/>
  <c r="AY374" i="1"/>
  <c r="AY762" i="1"/>
  <c r="AW818" i="1"/>
  <c r="AY270" i="1"/>
  <c r="AY557" i="1"/>
  <c r="AW429" i="1"/>
  <c r="AW649" i="1"/>
  <c r="AZ396" i="1"/>
  <c r="AY810" i="1"/>
  <c r="AW532" i="1"/>
  <c r="AX769" i="1"/>
  <c r="AX374" i="1"/>
  <c r="AX408" i="1"/>
  <c r="AX290" i="1"/>
  <c r="AY846" i="1"/>
  <c r="AY365" i="1"/>
  <c r="AW583" i="1"/>
  <c r="AZ467" i="1"/>
  <c r="AY598" i="1"/>
  <c r="AZ685" i="1"/>
  <c r="AX378" i="1"/>
  <c r="AX625" i="1"/>
  <c r="AY362" i="1"/>
  <c r="AW795" i="1"/>
  <c r="AX563" i="1"/>
  <c r="AY426" i="1"/>
  <c r="AX627" i="1"/>
  <c r="AW809" i="1"/>
  <c r="AW698" i="1"/>
  <c r="AW660" i="1"/>
  <c r="AY647" i="1"/>
  <c r="AX452" i="1"/>
  <c r="AZ531" i="1"/>
  <c r="AX284" i="1"/>
  <c r="AZ527" i="1"/>
  <c r="AW591" i="1"/>
  <c r="AY715" i="1"/>
  <c r="AY294" i="1"/>
  <c r="AX416" i="1"/>
  <c r="AY407" i="1"/>
  <c r="AY845" i="1"/>
  <c r="AZ719" i="1"/>
  <c r="AX692" i="1"/>
  <c r="AZ455" i="1"/>
  <c r="AX681" i="1"/>
  <c r="AW359" i="1"/>
  <c r="AW630" i="1"/>
  <c r="AZ565" i="1"/>
  <c r="AZ299" i="1"/>
  <c r="AW805" i="1"/>
  <c r="AZ689" i="1"/>
  <c r="AW340" i="1"/>
  <c r="AX579" i="1"/>
  <c r="AZ763" i="1"/>
  <c r="AY287" i="1"/>
  <c r="AW667" i="1"/>
  <c r="AZ646" i="1"/>
  <c r="AY701" i="1"/>
  <c r="AY734" i="1"/>
  <c r="AX557" i="1"/>
  <c r="AX582" i="1"/>
  <c r="AZ439" i="1"/>
  <c r="AZ287" i="1"/>
  <c r="AW354" i="1"/>
  <c r="AZ827" i="1"/>
  <c r="AY605" i="1"/>
  <c r="AX845" i="1"/>
  <c r="AY574" i="1"/>
  <c r="AZ321" i="1"/>
  <c r="AW615" i="1"/>
  <c r="AZ603" i="1"/>
  <c r="AW564" i="1"/>
  <c r="AW650" i="1"/>
  <c r="AX365" i="1"/>
  <c r="AW566" i="1"/>
  <c r="AZ655" i="1"/>
  <c r="AX736" i="1"/>
  <c r="AY779" i="1"/>
  <c r="AW339" i="1"/>
  <c r="AZ637" i="1"/>
  <c r="AX559" i="1"/>
  <c r="AX656" i="1"/>
  <c r="AY700" i="1"/>
  <c r="AW643" i="1"/>
  <c r="AY644" i="1"/>
  <c r="AW563" i="1"/>
  <c r="AX555" i="1"/>
  <c r="AX715" i="1"/>
  <c r="AX648" i="1"/>
  <c r="AW827" i="1"/>
  <c r="AY435" i="1"/>
  <c r="AW285" i="1"/>
  <c r="AX812" i="1"/>
  <c r="AY350" i="1"/>
  <c r="AX759" i="1"/>
  <c r="AW730" i="1"/>
  <c r="AX407" i="1"/>
  <c r="AY745" i="1"/>
  <c r="AX631" i="1"/>
  <c r="AZ521" i="1"/>
  <c r="AZ744" i="1"/>
  <c r="AW439" i="1"/>
  <c r="AZ778" i="1"/>
  <c r="AY738" i="1"/>
  <c r="AY502" i="1"/>
  <c r="AZ588" i="1"/>
  <c r="AW398" i="1"/>
  <c r="AW719" i="1"/>
  <c r="AY463" i="1"/>
  <c r="AZ786" i="1"/>
  <c r="AX311" i="1"/>
  <c r="AZ785" i="1"/>
  <c r="AY555" i="1"/>
  <c r="AX472" i="1"/>
  <c r="AW740" i="1"/>
  <c r="AY403" i="1"/>
  <c r="AW293" i="1"/>
  <c r="AX496" i="1"/>
  <c r="AZ337" i="1"/>
  <c r="AW445" i="1"/>
  <c r="AX815" i="1"/>
  <c r="AX444" i="1"/>
  <c r="AY748" i="1"/>
  <c r="AY361" i="1"/>
  <c r="AW336" i="1"/>
  <c r="AW321" i="1"/>
  <c r="AX535" i="1"/>
  <c r="AZ768" i="1"/>
  <c r="AW576" i="1"/>
  <c r="AZ373" i="1"/>
  <c r="AZ810" i="1"/>
  <c r="AY651" i="1"/>
  <c r="AZ522" i="1"/>
  <c r="AW478" i="1"/>
  <c r="AW347" i="1"/>
  <c r="AX487" i="1"/>
  <c r="AW346" i="1"/>
  <c r="AW603" i="1"/>
  <c r="AZ304" i="1"/>
  <c r="AW765" i="1"/>
  <c r="AX364" i="1"/>
  <c r="AZ656" i="1"/>
  <c r="AX586" i="1"/>
  <c r="AZ704" i="1"/>
  <c r="AZ614" i="1"/>
  <c r="AW357" i="1"/>
  <c r="AZ647" i="1"/>
  <c r="AZ782" i="1"/>
  <c r="AY653" i="1"/>
  <c r="AX372" i="1"/>
  <c r="AY318" i="1"/>
  <c r="AY584" i="1"/>
  <c r="AZ428" i="1"/>
  <c r="AW757" i="1"/>
  <c r="AZ666" i="1"/>
  <c r="AW743" i="1"/>
  <c r="AY299" i="1"/>
  <c r="AW614" i="1"/>
  <c r="AY356" i="1"/>
  <c r="AY548" i="1"/>
  <c r="AX721" i="1"/>
  <c r="AY676" i="1"/>
  <c r="AZ602" i="1"/>
  <c r="AY723" i="1"/>
  <c r="AX281" i="1"/>
  <c r="AY759" i="1"/>
  <c r="AZ254" i="1"/>
  <c r="AX600" i="1"/>
  <c r="AW573" i="1"/>
  <c r="AX720" i="1"/>
  <c r="AZ608" i="1"/>
  <c r="AX647" i="1"/>
  <c r="AW807" i="1"/>
  <c r="AX445" i="1"/>
  <c r="AX453" i="1"/>
  <c r="AY671" i="1"/>
  <c r="AY702" i="1"/>
  <c r="AY538" i="1"/>
  <c r="AY806" i="1"/>
  <c r="AX753" i="1"/>
  <c r="AY443" i="1"/>
  <c r="AW473" i="1"/>
  <c r="AZ417" i="1"/>
  <c r="AW851" i="1"/>
  <c r="AZ714" i="1"/>
  <c r="AX755" i="1"/>
  <c r="AY394" i="1"/>
  <c r="AW417" i="1"/>
  <c r="AX727" i="1"/>
  <c r="AZ809" i="1"/>
  <c r="AW441" i="1"/>
  <c r="AY686" i="1"/>
  <c r="AW434" i="1"/>
  <c r="AY747" i="1"/>
  <c r="AX596" i="1"/>
  <c r="AW487" i="1"/>
  <c r="AW658" i="1"/>
  <c r="AZ484" i="1"/>
  <c r="AW418" i="1"/>
  <c r="AX467" i="1"/>
  <c r="AY565" i="1"/>
  <c r="AZ437" i="1"/>
  <c r="AY289" i="1"/>
  <c r="AW647" i="1"/>
  <c r="AW536" i="1"/>
  <c r="AW819" i="1"/>
  <c r="AW616" i="1"/>
  <c r="AW796" i="1"/>
  <c r="AX620" i="1"/>
  <c r="AX286" i="1"/>
  <c r="AY627" i="1"/>
  <c r="AZ632" i="1"/>
  <c r="AW562" i="1"/>
  <c r="AY628" i="1"/>
  <c r="AY354" i="1"/>
  <c r="AY769" i="1"/>
  <c r="AX790" i="1"/>
  <c r="AW661" i="1"/>
  <c r="AW277" i="1"/>
  <c r="AY787" i="1"/>
  <c r="AX802" i="1"/>
  <c r="AW792" i="1"/>
  <c r="AZ358" i="1"/>
  <c r="AY623" i="1"/>
  <c r="AW631" i="1"/>
  <c r="AW665" i="1"/>
  <c r="AW271" i="1"/>
  <c r="AY756" i="1"/>
  <c r="AW618" i="1"/>
  <c r="AX544" i="1"/>
  <c r="AY263" i="1"/>
  <c r="AY563" i="1"/>
  <c r="AX638" i="1"/>
  <c r="AW571" i="1"/>
  <c r="AY411" i="1"/>
  <c r="AY782" i="1"/>
  <c r="AW537" i="1"/>
  <c r="AZ483" i="1"/>
  <c r="AZ589" i="1"/>
  <c r="AZ711" i="1"/>
  <c r="AY351" i="1"/>
  <c r="AW556" i="1"/>
  <c r="AZ605" i="1"/>
  <c r="AX411" i="1"/>
  <c r="AX782" i="1"/>
  <c r="AY427" i="1"/>
  <c r="AY248" i="1"/>
  <c r="AY355" i="1"/>
  <c r="AX749" i="1"/>
  <c r="AZ536" i="1"/>
  <c r="AW554" i="1"/>
  <c r="AZ419" i="1"/>
  <c r="AY566" i="1"/>
  <c r="AZ764" i="1"/>
  <c r="AX344" i="1"/>
  <c r="AW490" i="1"/>
  <c r="AZ726" i="1"/>
  <c r="AX249" i="1"/>
  <c r="AY615" i="1"/>
  <c r="AZ783" i="1"/>
  <c r="AW605" i="1"/>
  <c r="AY258" i="1"/>
  <c r="AX446" i="1"/>
  <c r="AY616" i="1"/>
  <c r="AW680" i="1"/>
  <c r="AY662" i="1"/>
  <c r="AW435" i="1"/>
  <c r="AZ670" i="1"/>
  <c r="AX830" i="1"/>
  <c r="AX366" i="1"/>
  <c r="AW587" i="1"/>
  <c r="AY551" i="1"/>
  <c r="AZ624" i="1"/>
  <c r="AX431" i="1"/>
  <c r="AW748" i="1"/>
  <c r="AW455" i="1"/>
  <c r="AY711" i="1"/>
  <c r="AY467" i="1"/>
  <c r="AW741" i="1"/>
  <c r="AX652" i="1"/>
  <c r="AX657" i="1"/>
  <c r="AY847" i="1"/>
  <c r="AY315" i="1"/>
  <c r="AZ449" i="1"/>
  <c r="AY257" i="1"/>
  <c r="AX711" i="1"/>
  <c r="AZ769" i="1"/>
  <c r="AZ796" i="1"/>
  <c r="AZ650" i="1"/>
  <c r="AW360" i="1"/>
  <c r="AX513" i="1"/>
  <c r="AX291" i="1"/>
  <c r="AW770" i="1"/>
  <c r="AZ817" i="1"/>
  <c r="AW391" i="1"/>
  <c r="AW777" i="1"/>
  <c r="AY264" i="1"/>
  <c r="AX323" i="1"/>
  <c r="AX718" i="1"/>
  <c r="AX689" i="1"/>
  <c r="AX617" i="1"/>
  <c r="AW651" i="1"/>
  <c r="AX282" i="1"/>
  <c r="AX264" i="1"/>
  <c r="AX532" i="1"/>
  <c r="AW436" i="1"/>
  <c r="AW420" i="1"/>
  <c r="AX821" i="1"/>
  <c r="AZ409" i="1"/>
  <c r="AZ630" i="1"/>
  <c r="AX826" i="1"/>
  <c r="AX340" i="1"/>
  <c r="AW732" i="1"/>
  <c r="AY793" i="1"/>
  <c r="AY406" i="1"/>
  <c r="AX551" i="1"/>
  <c r="AZ344" i="1"/>
  <c r="AX569" i="1"/>
  <c r="AX512" i="1"/>
  <c r="AX271" i="1"/>
  <c r="AZ505" i="1"/>
  <c r="AW1075" i="1"/>
  <c r="AW779" i="1"/>
  <c r="AZ319" i="1"/>
  <c r="AZ772" i="1"/>
  <c r="AY487" i="1"/>
  <c r="AW311" i="1"/>
  <c r="AW727" i="1"/>
  <c r="AW706" i="1"/>
  <c r="AZ420" i="1"/>
  <c r="AZ795" i="1"/>
  <c r="AZ607" i="1"/>
  <c r="AZ712" i="1"/>
  <c r="AZ736" i="1"/>
  <c r="AW446" i="1"/>
  <c r="AX384" i="1"/>
  <c r="AY261" i="1"/>
  <c r="T111" i="5" s="1" a="1"/>
  <c r="T111" i="5" s="1"/>
  <c r="AK111" i="5" s="1"/>
  <c r="AY271" i="1"/>
  <c r="AX283" i="1"/>
  <c r="AY347" i="1"/>
  <c r="AW254" i="1"/>
  <c r="AZ511" i="1"/>
  <c r="AY519" i="1"/>
  <c r="AW426" i="1"/>
  <c r="AX350" i="1"/>
  <c r="AZ555" i="1"/>
  <c r="AY296" i="1"/>
  <c r="AW305" i="1"/>
  <c r="AZ579" i="1"/>
  <c r="AX567" i="1"/>
  <c r="AY390" i="1"/>
  <c r="AY643" i="1"/>
  <c r="AX425" i="1"/>
  <c r="AY530" i="1"/>
  <c r="AY442" i="1"/>
  <c r="AX257" i="1"/>
  <c r="AZ643" i="1"/>
  <c r="AX680" i="1"/>
  <c r="AX719" i="1"/>
  <c r="AZ496" i="1"/>
  <c r="AW317" i="1"/>
  <c r="AX752" i="1"/>
  <c r="AY464" i="1"/>
  <c r="AW294" i="1"/>
  <c r="AX531" i="1"/>
  <c r="AW772" i="1"/>
  <c r="AX464" i="1"/>
  <c r="AY570" i="1"/>
  <c r="AY528" i="1"/>
  <c r="AX521" i="1"/>
  <c r="AY391" i="1"/>
  <c r="AY833" i="1"/>
  <c r="AW800" i="1"/>
  <c r="AX543" i="1"/>
  <c r="AW620" i="1"/>
  <c r="AW260" i="1"/>
  <c r="AZ332" i="1"/>
  <c r="AW561" i="1"/>
  <c r="AY642" i="1"/>
  <c r="AX458" i="1"/>
  <c r="AW632" i="1"/>
  <c r="AX775" i="1"/>
  <c r="AY609" i="1"/>
  <c r="AZ691" i="1"/>
  <c r="AZ318" i="1"/>
  <c r="AZ745" i="1"/>
  <c r="AX259" i="1"/>
  <c r="AZ688" i="1"/>
  <c r="AZ295" i="1"/>
  <c r="AY320" i="1"/>
  <c r="AX796" i="1"/>
  <c r="AW525" i="1"/>
  <c r="AZ639" i="1"/>
  <c r="AW775" i="1"/>
  <c r="AY276" i="1"/>
  <c r="AZ364" i="1"/>
  <c r="AW652" i="1"/>
  <c r="AW440" i="1"/>
  <c r="AY606" i="1"/>
  <c r="AZ830" i="1"/>
  <c r="AZ808" i="1"/>
  <c r="AZ749" i="1"/>
  <c r="AZ375" i="1"/>
  <c r="AW689" i="1"/>
  <c r="AX618" i="1"/>
  <c r="AZ477" i="1"/>
  <c r="AZ374" i="1"/>
  <c r="AZ777" i="1"/>
  <c r="AY774" i="1"/>
  <c r="AZ425" i="1"/>
  <c r="AZ730" i="1"/>
  <c r="AZ340" i="1"/>
  <c r="AW585" i="1"/>
  <c r="AY434" i="1"/>
  <c r="AX258" i="1"/>
  <c r="AZ328" i="1"/>
  <c r="AW248" i="1"/>
  <c r="AZ610" i="1"/>
  <c r="AZ476" i="1"/>
  <c r="AX612" i="1"/>
  <c r="AZ709" i="1"/>
  <c r="AZ546" i="1"/>
  <c r="AX772" i="1"/>
  <c r="AW407" i="1"/>
  <c r="AZ674" i="1"/>
  <c r="AW423" i="1"/>
  <c r="AW282" i="1"/>
  <c r="AZ659" i="1"/>
  <c r="AW745" i="1"/>
  <c r="AY826" i="1"/>
  <c r="AY650" i="1"/>
  <c r="AZ278" i="1"/>
  <c r="AW766" i="1"/>
  <c r="AZ338" i="1"/>
  <c r="AW812" i="1"/>
  <c r="AX626" i="1"/>
  <c r="AY777" i="1"/>
  <c r="AY820" i="1"/>
  <c r="AX763" i="1"/>
  <c r="AW610" i="1"/>
  <c r="AY544" i="1"/>
  <c r="AY470" i="1"/>
  <c r="AZ640" i="1"/>
  <c r="AY388" i="1"/>
  <c r="AX605" i="1"/>
  <c r="AY332" i="1"/>
  <c r="AY817" i="1"/>
  <c r="AX254" i="1"/>
  <c r="AZ471" i="1"/>
  <c r="AX473" i="1"/>
  <c r="AW370" i="1"/>
  <c r="AZ474" i="1"/>
  <c r="AZ353" i="1"/>
  <c r="AX518" i="1"/>
  <c r="AY465" i="1"/>
  <c r="AY809" i="1"/>
  <c r="AW308" i="1"/>
  <c r="AX306" i="1"/>
  <c r="AW668" i="1"/>
  <c r="AY776" i="1"/>
  <c r="AY577" i="1"/>
  <c r="AW623" i="1"/>
  <c r="AX420" i="1"/>
  <c r="AX697" i="1"/>
  <c r="AZ252" i="1"/>
  <c r="Z102" i="5" s="1" a="1"/>
  <c r="Z102" i="5" s="1"/>
  <c r="AL102" i="5" s="1"/>
  <c r="AZ791" i="1"/>
  <c r="AX540" i="1"/>
  <c r="AW296" i="1"/>
  <c r="AW722" i="1"/>
  <c r="AY735" i="1"/>
  <c r="AZ665" i="1"/>
  <c r="AW549" i="1"/>
  <c r="AW352" i="1"/>
  <c r="AX748" i="1"/>
  <c r="AW527" i="1"/>
  <c r="AX400" i="1"/>
  <c r="AX615" i="1"/>
  <c r="AX260" i="1"/>
  <c r="AY379" i="1"/>
  <c r="AZ580" i="1"/>
  <c r="AY821" i="1"/>
  <c r="AZ585" i="1"/>
  <c r="AY301" i="1"/>
  <c r="AX723" i="1"/>
  <c r="AW846" i="1"/>
  <c r="AZ470" i="1"/>
  <c r="AZ727" i="1"/>
  <c r="AY255" i="1"/>
  <c r="AZ1075" i="1"/>
  <c r="AX294" i="1"/>
  <c r="AY293" i="1"/>
  <c r="AZ403" i="1"/>
  <c r="AW392" i="1"/>
  <c r="AY599" i="1"/>
  <c r="AZ545" i="1"/>
  <c r="AZ333" i="1"/>
  <c r="AW250" i="1"/>
  <c r="AX387" i="1"/>
  <c r="AW251" i="1"/>
  <c r="AX419" i="1"/>
  <c r="AZ259" i="1"/>
  <c r="AY335" i="1"/>
  <c r="AZ535" i="1"/>
  <c r="AX714" i="1"/>
  <c r="AZ593" i="1"/>
  <c r="AZ705" i="1"/>
  <c r="AY290" i="1"/>
  <c r="AY781" i="1"/>
  <c r="AX691" i="1"/>
  <c r="AY661" i="1"/>
  <c r="AW453" i="1"/>
  <c r="AZ790" i="1"/>
  <c r="AW750" i="1"/>
  <c r="AX672" i="1"/>
  <c r="AZ664" i="1"/>
  <c r="AZ648" i="1"/>
  <c r="AW674" i="1"/>
  <c r="AY699" i="1"/>
  <c r="AY811" i="1"/>
  <c r="AZ663" i="1"/>
  <c r="AW588" i="1"/>
  <c r="AX674" i="1"/>
  <c r="AY658" i="1"/>
  <c r="AW526" i="1"/>
  <c r="AX583" i="1"/>
  <c r="AW596" i="1"/>
  <c r="AZ297" i="1"/>
  <c r="AY547" i="1"/>
  <c r="AW368" i="1"/>
  <c r="AZ384" i="1"/>
  <c r="AW469" i="1"/>
  <c r="AX645" i="1"/>
  <c r="AY358" i="1"/>
  <c r="AY532" i="1"/>
  <c r="AY851" i="1"/>
  <c r="AW466" i="1"/>
  <c r="AW747" i="1"/>
  <c r="AX611" i="1"/>
  <c r="AY317" i="1"/>
  <c r="AZ305" i="1"/>
  <c r="AW634" i="1"/>
  <c r="AZ424" i="1"/>
  <c r="AY591" i="1"/>
  <c r="AY414" i="1"/>
  <c r="AZ698" i="1"/>
  <c r="AW363" i="1"/>
  <c r="AW778" i="1"/>
  <c r="AY513" i="1"/>
  <c r="AW344" i="1"/>
  <c r="AZ824" i="1"/>
  <c r="AW788" i="1"/>
  <c r="AY389" i="1"/>
  <c r="AY537" i="1"/>
  <c r="AW593" i="1"/>
  <c r="AZ654" i="1"/>
  <c r="AY337" i="1"/>
  <c r="AZ349" i="1"/>
  <c r="AW255" i="1"/>
  <c r="AW448" i="1"/>
  <c r="AW758" i="1"/>
  <c r="AW362" i="1"/>
  <c r="AW794" i="1"/>
  <c r="AW450" i="1"/>
  <c r="AW263" i="1"/>
  <c r="AW609" i="1"/>
  <c r="AY581" i="1"/>
  <c r="AZ267" i="1"/>
  <c r="AW522" i="1"/>
  <c r="AX649" i="1"/>
  <c r="AZ473" i="1"/>
  <c r="AW499" i="1"/>
  <c r="AZ738" i="1"/>
  <c r="AZ530" i="1"/>
  <c r="AY346" i="1"/>
  <c r="AY660" i="1"/>
  <c r="AW837" i="1"/>
  <c r="AZ377" i="1"/>
  <c r="AX388" i="1"/>
  <c r="AW411" i="1"/>
  <c r="AZ411" i="1"/>
  <c r="AY640" i="1"/>
  <c r="AZ426" i="1"/>
  <c r="AZ547" i="1"/>
  <c r="AY594" i="1"/>
  <c r="AX516" i="1"/>
  <c r="AY505" i="1"/>
  <c r="AX566" i="1"/>
  <c r="AY564" i="1"/>
  <c r="AZ560" i="1"/>
  <c r="AW444" i="1"/>
  <c r="AX806" i="1"/>
  <c r="AY423" i="1"/>
  <c r="AW276" i="1"/>
  <c r="AW633" i="1"/>
  <c r="AX307" i="1"/>
  <c r="AY673" i="1"/>
  <c r="AZ748" i="1"/>
  <c r="AZ629" i="1"/>
  <c r="AY848" i="1"/>
  <c r="AX293" i="1"/>
  <c r="AX770" i="1"/>
  <c r="AY331" i="1"/>
  <c r="AX460" i="1"/>
  <c r="AY683" i="1"/>
  <c r="AZ336" i="1"/>
  <c r="AW713" i="1"/>
  <c r="AW301" i="1"/>
  <c r="AX402" i="1"/>
  <c r="AZ803" i="1"/>
  <c r="AW648" i="1"/>
  <c r="AY256" i="1"/>
  <c r="AW662" i="1"/>
  <c r="AZ517" i="1"/>
  <c r="AY746" i="1"/>
  <c r="AY542" i="1"/>
  <c r="AW266" i="1"/>
  <c r="AW408" i="1"/>
  <c r="AX371" i="1"/>
  <c r="AY496" i="1"/>
  <c r="AZ534" i="1"/>
  <c r="AZ300" i="1"/>
  <c r="AX623" i="1"/>
  <c r="AX524" i="1"/>
  <c r="AX629" i="1"/>
  <c r="AZ690" i="1"/>
  <c r="AW327" i="1"/>
  <c r="AY607" i="1"/>
  <c r="AY743" i="1"/>
  <c r="AZ653" i="1"/>
  <c r="AW798" i="1"/>
  <c r="AX435" i="1"/>
  <c r="AX358" i="1"/>
  <c r="AZ734" i="1"/>
  <c r="AX687" i="1"/>
  <c r="AX814" i="1"/>
  <c r="AX804" i="1"/>
  <c r="AX302" i="1"/>
  <c r="AX430" i="1"/>
  <c r="AW272" i="1"/>
  <c r="AZ716" i="1"/>
  <c r="AX288" i="1"/>
  <c r="AW432" i="1"/>
  <c r="AY703" i="1"/>
  <c r="AY482" i="1"/>
  <c r="AW793" i="1"/>
  <c r="AY620" i="1"/>
  <c r="AZ846" i="1"/>
  <c r="AX292" i="1"/>
  <c r="AW364" i="1"/>
  <c r="AZ346" i="1"/>
  <c r="AW739" i="1"/>
  <c r="AY632" i="1"/>
  <c r="AZ416" i="1"/>
  <c r="AX590" i="1"/>
  <c r="AX811" i="1"/>
  <c r="AX266" i="1"/>
  <c r="AW433" i="1"/>
  <c r="AX406" i="1"/>
  <c r="AW401" i="1"/>
  <c r="AY425" i="1"/>
  <c r="AW513" i="1"/>
  <c r="AW514" i="1"/>
  <c r="AY380" i="1"/>
  <c r="AZ294" i="1"/>
  <c r="AW801" i="1"/>
  <c r="AX313" i="1"/>
  <c r="AX846" i="1"/>
  <c r="AW333" i="1"/>
  <c r="AZ820" i="1"/>
  <c r="AZ813" i="1"/>
  <c r="AZ429" i="1"/>
  <c r="AZ269" i="1"/>
  <c r="AW318" i="1"/>
  <c r="AW380" i="1"/>
  <c r="AY807" i="1"/>
  <c r="AY479" i="1"/>
  <c r="AW541" i="1"/>
  <c r="AW783" i="1"/>
  <c r="AX414" i="1"/>
  <c r="AW763" i="1"/>
  <c r="AW746" i="1"/>
  <c r="AX716" i="1"/>
  <c r="AZ514" i="1"/>
  <c r="AY791" i="1"/>
  <c r="AY691" i="1"/>
  <c r="AX663" i="1"/>
  <c r="AZ636" i="1"/>
  <c r="AX591" i="1"/>
  <c r="AX780" i="1"/>
  <c r="AZ673" i="1"/>
  <c r="AZ746" i="1"/>
  <c r="AY392" i="1"/>
  <c r="AW405" i="1"/>
  <c r="AX363" i="1"/>
  <c r="AZ652" i="1"/>
  <c r="AY755" i="1"/>
  <c r="AX587" i="1"/>
  <c r="AW729" i="1"/>
  <c r="AY554" i="1"/>
  <c r="AW701" i="1"/>
  <c r="AZ780" i="1"/>
  <c r="AW712" i="1"/>
  <c r="AX447" i="1"/>
  <c r="AX776" i="1"/>
  <c r="AW337" i="1"/>
  <c r="AY795" i="1"/>
  <c r="AY275" i="1"/>
  <c r="AY814" i="1"/>
  <c r="AW657" i="1"/>
  <c r="AZ849" i="1"/>
  <c r="AZ264" i="1"/>
  <c r="AZ572" i="1"/>
  <c r="AX786" i="1"/>
  <c r="AZ317" i="1"/>
  <c r="AX542" i="1"/>
  <c r="AX778" i="1"/>
  <c r="AZ596" i="1"/>
  <c r="AY518" i="1"/>
  <c r="AZ365" i="1"/>
  <c r="AY635" i="1"/>
  <c r="AY705" i="1"/>
  <c r="AY732" i="1"/>
  <c r="AZ436" i="1"/>
  <c r="AY608" i="1"/>
  <c r="AY709" i="1"/>
  <c r="AW833" i="1"/>
  <c r="AY336" i="1"/>
  <c r="AW646" i="1"/>
  <c r="AY468" i="1"/>
  <c r="AZ752" i="1"/>
  <c r="AX722" i="1"/>
  <c r="AW402" i="1"/>
  <c r="AZ357" i="1"/>
  <c r="AZ463" i="1"/>
  <c r="AY768" i="1"/>
  <c r="AZ742" i="1"/>
  <c r="AW393" i="1"/>
  <c r="AX734" i="1"/>
  <c r="AZ540" i="1"/>
  <c r="AY273" i="1"/>
  <c r="AX541" i="1"/>
  <c r="AW454" i="1"/>
  <c r="AY280" i="1"/>
  <c r="AY333" i="1"/>
  <c r="AW612" i="1"/>
  <c r="AY625" i="1"/>
  <c r="AY288" i="1"/>
  <c r="AW281" i="1"/>
  <c r="AW312" i="1"/>
  <c r="AZ620" i="1"/>
  <c r="AX651" i="1"/>
  <c r="AZ570" i="1"/>
  <c r="AY516" i="1"/>
  <c r="AW814" i="1"/>
  <c r="AZ583" i="1"/>
  <c r="AX308" i="1"/>
  <c r="AZ694" i="1"/>
  <c r="AX330" i="1"/>
  <c r="AZ277" i="1"/>
  <c r="AX570" i="1"/>
  <c r="AX556" i="1"/>
  <c r="AY454" i="1"/>
  <c r="AW451" i="1"/>
  <c r="AW685" i="1"/>
  <c r="AX318" i="1"/>
  <c r="AW675" i="1"/>
  <c r="AY728" i="1"/>
  <c r="AX477" i="1"/>
  <c r="AX756" i="1"/>
  <c r="AY339" i="1"/>
  <c r="AY382" i="1"/>
  <c r="AZ418" i="1"/>
  <c r="AH90" i="5"/>
  <c r="C90" i="5"/>
  <c r="C107" i="5"/>
  <c r="AH107" i="5"/>
  <c r="AH103" i="5"/>
  <c r="C103" i="5"/>
  <c r="C108" i="5"/>
  <c r="AH108" i="5"/>
  <c r="C95" i="5"/>
  <c r="C97" i="5"/>
  <c r="AH97" i="5"/>
  <c r="AH91" i="5"/>
  <c r="C91" i="5"/>
  <c r="P102" i="5"/>
  <c r="P111" i="5"/>
  <c r="AI111" i="5" s="1"/>
  <c r="Z111" i="5" a="1"/>
  <c r="Z111" i="5" s="1"/>
  <c r="AL111" i="5" s="1"/>
  <c r="Z95" i="5" a="1"/>
  <c r="Z95" i="5" s="1"/>
  <c r="AL95" i="5" s="1"/>
  <c r="P95" i="5"/>
  <c r="T95" i="5" a="1"/>
  <c r="T95" i="5" s="1"/>
  <c r="AK95" i="5" s="1"/>
  <c r="M216" i="1"/>
  <c r="A1251" i="1"/>
  <c r="P94" i="5" l="1"/>
  <c r="AI94" i="5" s="1"/>
  <c r="C83" i="5"/>
  <c r="AH83" i="5"/>
  <c r="C81" i="5"/>
  <c r="AH81" i="5"/>
  <c r="AH80" i="5"/>
  <c r="C80" i="5"/>
  <c r="Z82" i="5" a="1"/>
  <c r="Z82" i="5" s="1"/>
  <c r="AL82" i="5" s="1"/>
  <c r="P82" i="5"/>
  <c r="T82" i="5" a="1"/>
  <c r="T82" i="5" s="1"/>
  <c r="AK82" i="5" s="1"/>
  <c r="AH84" i="5"/>
  <c r="C84" i="5"/>
  <c r="AH86" i="5"/>
  <c r="P86" i="5" s="1"/>
  <c r="P109" i="5"/>
  <c r="Z109" i="5" a="1"/>
  <c r="Z109" i="5" s="1"/>
  <c r="AL109" i="5" s="1"/>
  <c r="AH93" i="5"/>
  <c r="Z93" i="5" s="1" a="1"/>
  <c r="Z93" i="5" s="1"/>
  <c r="AL93" i="5" s="1"/>
  <c r="T94" i="5" a="1"/>
  <c r="T94" i="5" s="1"/>
  <c r="AK94" i="5" s="1"/>
  <c r="P92" i="5"/>
  <c r="T92" i="5" a="1"/>
  <c r="T92" i="5" s="1"/>
  <c r="AK92" i="5" s="1"/>
  <c r="AH85" i="5"/>
  <c r="C85" i="5"/>
  <c r="AH87" i="5"/>
  <c r="C87" i="5"/>
  <c r="AH88" i="5"/>
  <c r="C88" i="5"/>
  <c r="AH89" i="5"/>
  <c r="C89" i="5"/>
  <c r="C100" i="5"/>
  <c r="AH100" i="5"/>
  <c r="AH98" i="5"/>
  <c r="C98" i="5"/>
  <c r="AH110" i="5"/>
  <c r="C110" i="5"/>
  <c r="AH96" i="5"/>
  <c r="AI95" i="5" s="1"/>
  <c r="C96" i="5"/>
  <c r="C105" i="5"/>
  <c r="AH105" i="5"/>
  <c r="C104" i="5"/>
  <c r="AH104" i="5"/>
  <c r="AH101" i="5"/>
  <c r="C101" i="5"/>
  <c r="AH106" i="5"/>
  <c r="C106" i="5"/>
  <c r="C99" i="5"/>
  <c r="AH99" i="5"/>
  <c r="AI102" i="5"/>
  <c r="T90" i="5" a="1"/>
  <c r="T90" i="5" s="1"/>
  <c r="AK90" i="5" s="1"/>
  <c r="Z90" i="5" a="1"/>
  <c r="Z90" i="5" s="1"/>
  <c r="AL90" i="5" s="1"/>
  <c r="P90" i="5"/>
  <c r="AI90" i="5" s="1"/>
  <c r="P108" i="5"/>
  <c r="AI108" i="5" s="1"/>
  <c r="Z108" i="5" a="1"/>
  <c r="Z108" i="5" s="1"/>
  <c r="AL108" i="5" s="1"/>
  <c r="T108" i="5" a="1"/>
  <c r="T108" i="5" s="1"/>
  <c r="AK108" i="5" s="1"/>
  <c r="T91" i="5" a="1"/>
  <c r="T91" i="5" s="1"/>
  <c r="AK91" i="5" s="1"/>
  <c r="Z91" i="5" a="1"/>
  <c r="Z91" i="5" s="1"/>
  <c r="AL91" i="5" s="1"/>
  <c r="T103" i="5" a="1"/>
  <c r="T103" i="5" s="1"/>
  <c r="AK103" i="5" s="1"/>
  <c r="Z103" i="5" a="1"/>
  <c r="Z103" i="5" s="1"/>
  <c r="AL103" i="5" s="1"/>
  <c r="P103" i="5"/>
  <c r="P91" i="5"/>
  <c r="AI91" i="5" s="1"/>
  <c r="P107" i="5"/>
  <c r="AI107" i="5" s="1"/>
  <c r="Z107" i="5" a="1"/>
  <c r="Z107" i="5" s="1"/>
  <c r="AL107" i="5" s="1"/>
  <c r="T107" i="5" a="1"/>
  <c r="T107" i="5" s="1"/>
  <c r="AK107" i="5" s="1"/>
  <c r="T97" i="5" a="1"/>
  <c r="T97" i="5" s="1"/>
  <c r="AK97" i="5" s="1"/>
  <c r="P97" i="5"/>
  <c r="Z97" i="5" a="1"/>
  <c r="Z97" i="5" s="1"/>
  <c r="AL97" i="5" s="1"/>
  <c r="A1290" i="1"/>
  <c r="M217" i="1"/>
  <c r="AI109" i="5" l="1"/>
  <c r="AI82" i="5"/>
  <c r="Z86" i="5" a="1"/>
  <c r="Z86" i="5" s="1"/>
  <c r="AL86" i="5" s="1"/>
  <c r="T86" i="5" a="1"/>
  <c r="T86" i="5" s="1"/>
  <c r="AK86" i="5" s="1"/>
  <c r="AI79" i="5"/>
  <c r="T80" i="5" a="1"/>
  <c r="T80" i="5" s="1"/>
  <c r="AK80" i="5" s="1"/>
  <c r="Z80" i="5" a="1"/>
  <c r="Z80" i="5" s="1"/>
  <c r="AL80" i="5" s="1"/>
  <c r="P80" i="5"/>
  <c r="AI80" i="5" s="1"/>
  <c r="Z81" i="5" a="1"/>
  <c r="Z81" i="5" s="1"/>
  <c r="AL81" i="5" s="1"/>
  <c r="P81" i="5"/>
  <c r="AI81" i="5" s="1"/>
  <c r="T81" i="5" a="1"/>
  <c r="T81" i="5" s="1"/>
  <c r="AK81" i="5" s="1"/>
  <c r="Z84" i="5" a="1"/>
  <c r="Z84" i="5" s="1"/>
  <c r="AL84" i="5" s="1"/>
  <c r="T84" i="5" a="1"/>
  <c r="T84" i="5" s="1"/>
  <c r="AK84" i="5" s="1"/>
  <c r="P84" i="5"/>
  <c r="AI84" i="5" s="1"/>
  <c r="P83" i="5"/>
  <c r="AI83" i="5" s="1"/>
  <c r="Z83" i="5" a="1"/>
  <c r="Z83" i="5" s="1"/>
  <c r="AL83" i="5" s="1"/>
  <c r="T83" i="5" a="1"/>
  <c r="T83" i="5" s="1"/>
  <c r="AK83" i="5" s="1"/>
  <c r="T93" i="5" a="1"/>
  <c r="T93" i="5" s="1"/>
  <c r="AK93" i="5" s="1"/>
  <c r="AI92" i="5"/>
  <c r="P93" i="5"/>
  <c r="AI93" i="5" s="1"/>
  <c r="AI97" i="5"/>
  <c r="Z85" i="5" a="1"/>
  <c r="Z85" i="5" s="1"/>
  <c r="AL85" i="5" s="1"/>
  <c r="T85" i="5" a="1"/>
  <c r="T85" i="5" s="1"/>
  <c r="AK85" i="5" s="1"/>
  <c r="P85" i="5"/>
  <c r="AI85" i="5" s="1"/>
  <c r="AI86" i="5"/>
  <c r="P87" i="5"/>
  <c r="AI87" i="5" s="1"/>
  <c r="Z87" i="5" a="1"/>
  <c r="Z87" i="5" s="1"/>
  <c r="AL87" i="5" s="1"/>
  <c r="T87" i="5" a="1"/>
  <c r="T87" i="5" s="1"/>
  <c r="AK87" i="5" s="1"/>
  <c r="T88" i="5" a="1"/>
  <c r="T88" i="5" s="1"/>
  <c r="AK88" i="5" s="1"/>
  <c r="Z88" i="5" a="1"/>
  <c r="Z88" i="5" s="1"/>
  <c r="AL88" i="5" s="1"/>
  <c r="P88" i="5"/>
  <c r="AI88" i="5" s="1"/>
  <c r="P99" i="5"/>
  <c r="AI99" i="5" s="1"/>
  <c r="T99" i="5" a="1"/>
  <c r="T99" i="5" s="1"/>
  <c r="AK99" i="5" s="1"/>
  <c r="Z99" i="5" a="1"/>
  <c r="Z99" i="5" s="1"/>
  <c r="AL99" i="5" s="1"/>
  <c r="P104" i="5"/>
  <c r="AI104" i="5" s="1"/>
  <c r="Z104" i="5" a="1"/>
  <c r="Z104" i="5" s="1"/>
  <c r="AL104" i="5" s="1"/>
  <c r="T104" i="5" a="1"/>
  <c r="T104" i="5" s="1"/>
  <c r="AK104" i="5" s="1"/>
  <c r="T110" i="5" a="1"/>
  <c r="T110" i="5" s="1"/>
  <c r="AK110" i="5" s="1"/>
  <c r="P110" i="5"/>
  <c r="AI110" i="5" s="1"/>
  <c r="Z110" i="5" a="1"/>
  <c r="Z110" i="5" s="1"/>
  <c r="AL110" i="5" s="1"/>
  <c r="Z98" i="5" a="1"/>
  <c r="Z98" i="5" s="1"/>
  <c r="AL98" i="5" s="1"/>
  <c r="T98" i="5" a="1"/>
  <c r="T98" i="5" s="1"/>
  <c r="AK98" i="5" s="1"/>
  <c r="P98" i="5"/>
  <c r="AI98" i="5" s="1"/>
  <c r="P105" i="5"/>
  <c r="AI105" i="5" s="1"/>
  <c r="T105" i="5" a="1"/>
  <c r="T105" i="5" s="1"/>
  <c r="AK105" i="5" s="1"/>
  <c r="Z105" i="5" a="1"/>
  <c r="Z105" i="5" s="1"/>
  <c r="AL105" i="5" s="1"/>
  <c r="Z100" i="5" a="1"/>
  <c r="Z100" i="5" s="1"/>
  <c r="AL100" i="5" s="1"/>
  <c r="P100" i="5"/>
  <c r="AI100" i="5" s="1"/>
  <c r="T100" i="5" a="1"/>
  <c r="T100" i="5" s="1"/>
  <c r="AK100" i="5" s="1"/>
  <c r="T106" i="5" a="1"/>
  <c r="T106" i="5" s="1"/>
  <c r="AK106" i="5" s="1"/>
  <c r="P106" i="5"/>
  <c r="AI106" i="5" s="1"/>
  <c r="Z106" i="5" a="1"/>
  <c r="Z106" i="5" s="1"/>
  <c r="AL106" i="5" s="1"/>
  <c r="AI103" i="5"/>
  <c r="T101" i="5" a="1"/>
  <c r="T101" i="5" s="1"/>
  <c r="AK101" i="5" s="1"/>
  <c r="P101" i="5"/>
  <c r="AI101" i="5" s="1"/>
  <c r="Z101" i="5" a="1"/>
  <c r="Z101" i="5" s="1"/>
  <c r="AL101" i="5" s="1"/>
  <c r="T96" i="5" a="1"/>
  <c r="T96" i="5" s="1"/>
  <c r="AK96" i="5" s="1"/>
  <c r="Z96" i="5" a="1"/>
  <c r="Z96" i="5" s="1"/>
  <c r="AL96" i="5" s="1"/>
  <c r="P96" i="5"/>
  <c r="AI96" i="5" s="1"/>
  <c r="T89" i="5" a="1"/>
  <c r="T89" i="5" s="1"/>
  <c r="AK89" i="5" s="1"/>
  <c r="P89" i="5"/>
  <c r="AI89" i="5" s="1"/>
  <c r="Z89" i="5" a="1"/>
  <c r="Z89" i="5" s="1"/>
  <c r="AL89" i="5" s="1"/>
  <c r="A1327" i="1"/>
  <c r="A1369" i="1" s="1"/>
  <c r="M219" i="1"/>
  <c r="M218" i="1"/>
  <c r="M220" i="1" l="1"/>
  <c r="A1401" i="1"/>
  <c r="AB222" i="1" l="1"/>
  <c r="AB22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<sst xmlns="http://schemas.openxmlformats.org/spreadsheetml/2006/main" count="5400" uniqueCount="3262">
  <si>
    <t>Resource Code</t>
  </si>
  <si>
    <t>Plot?</t>
  </si>
  <si>
    <t>Ordered</t>
  </si>
  <si>
    <t>eventorders@thenec.co.uk</t>
  </si>
  <si>
    <t>Venue Services</t>
  </si>
  <si>
    <t>NEC Product &amp; Services Order Form</t>
  </si>
  <si>
    <t>Instructions</t>
  </si>
  <si>
    <r>
      <t xml:space="preserve">Complete the </t>
    </r>
    <r>
      <rPr>
        <i/>
        <sz val="14"/>
        <color theme="1"/>
        <rFont val="Calibri"/>
        <family val="2"/>
        <scheme val="minor"/>
      </rPr>
      <t>Contact Details</t>
    </r>
    <r>
      <rPr>
        <sz val="14"/>
        <color theme="1"/>
        <rFont val="Calibri"/>
        <family val="2"/>
        <scheme val="minor"/>
      </rPr>
      <t xml:space="preserve"> section below. We need this information to process your order.</t>
    </r>
  </si>
  <si>
    <t>Select the products / services you require by specifying the quantity in the box provided.</t>
  </si>
  <si>
    <t>Ensure you have read the Terms and Conditions. These are available on this order form or online.</t>
  </si>
  <si>
    <r>
      <t xml:space="preserve">Complete the </t>
    </r>
    <r>
      <rPr>
        <i/>
        <sz val="14"/>
        <color theme="1"/>
        <rFont val="Calibri"/>
        <family val="2"/>
        <scheme val="minor"/>
      </rPr>
      <t xml:space="preserve">Payment Preference </t>
    </r>
    <r>
      <rPr>
        <sz val="14"/>
        <color theme="1"/>
        <rFont val="Calibri"/>
        <family val="2"/>
        <scheme val="minor"/>
      </rPr>
      <t>section. Please be aware that we operate a pre-payment service.</t>
    </r>
  </si>
  <si>
    <t>Send your completed form to the Venue Services team using the contact details provided.</t>
  </si>
  <si>
    <t>Important Information</t>
  </si>
  <si>
    <t>Standard Price</t>
  </si>
  <si>
    <t>Stand Plan</t>
  </si>
  <si>
    <t>Date &amp; Time</t>
  </si>
  <si>
    <t>Some products require date/time selection for delivery, whilst others are booked on an hourly basis. It is essential that you provide this information in the boxes provided.</t>
  </si>
  <si>
    <t>Current products and prices are subject to availability and may change at any time.</t>
  </si>
  <si>
    <t>Contact Details</t>
  </si>
  <si>
    <t>If you are ordering on behalf of an Exhibitor, please provide details of YOUR company.</t>
  </si>
  <si>
    <t>Name of
Exhibition:</t>
  </si>
  <si>
    <t>Company Name:</t>
  </si>
  <si>
    <t>Hall No. :</t>
  </si>
  <si>
    <t>Stand No. :</t>
  </si>
  <si>
    <t>Stand Name:</t>
  </si>
  <si>
    <t>Company
Address Line 1:</t>
  </si>
  <si>
    <t>Company
Address Line 2:</t>
  </si>
  <si>
    <t>City:</t>
  </si>
  <si>
    <t>County / State:</t>
  </si>
  <si>
    <t>Post Code:</t>
  </si>
  <si>
    <t>Country:</t>
  </si>
  <si>
    <t>Company Main Telephone:</t>
  </si>
  <si>
    <t>Company Tax Code:</t>
  </si>
  <si>
    <t>Order Contact
First Name:</t>
  </si>
  <si>
    <t>Order Contact
Last Name:</t>
  </si>
  <si>
    <t>Order Contact Email:</t>
  </si>
  <si>
    <t>Order Contact
Tel No:</t>
  </si>
  <si>
    <t>Position in Company:</t>
  </si>
  <si>
    <t>Onsite Contact Name:</t>
  </si>
  <si>
    <t>Onsite Contact Number:</t>
  </si>
  <si>
    <t>For Office Use</t>
  </si>
  <si>
    <t>Date:</t>
  </si>
  <si>
    <t>Actioned by:</t>
  </si>
  <si>
    <t>Rate:</t>
  </si>
  <si>
    <t>Note:</t>
  </si>
  <si>
    <t>Stand Plan:</t>
  </si>
  <si>
    <t>Event IT</t>
  </si>
  <si>
    <t>Utility</t>
  </si>
  <si>
    <t>FoodToYou</t>
  </si>
  <si>
    <t>Trades</t>
  </si>
  <si>
    <t>Cleaning</t>
  </si>
  <si>
    <t>Security</t>
  </si>
  <si>
    <t>PDQ</t>
  </si>
  <si>
    <t>Aerial</t>
  </si>
  <si>
    <t>CCTV</t>
  </si>
  <si>
    <t>Other</t>
  </si>
  <si>
    <t>Details:</t>
  </si>
  <si>
    <t>Processed:</t>
  </si>
  <si>
    <t>Order Number:</t>
  </si>
  <si>
    <t>Order Summary</t>
  </si>
  <si>
    <t>Once you have completed your order, check back here for a summary.</t>
  </si>
  <si>
    <t>Internet &amp; Connectivity</t>
  </si>
  <si>
    <t>Utility Services</t>
  </si>
  <si>
    <t>On-Stand Security</t>
  </si>
  <si>
    <t>Fire Safety</t>
  </si>
  <si>
    <t>Aerial Services</t>
  </si>
  <si>
    <t>Advanced</t>
  </si>
  <si>
    <t>Standard</t>
  </si>
  <si>
    <t>Barriers and Fencing</t>
  </si>
  <si>
    <t>Floor Work and Bolting</t>
  </si>
  <si>
    <t>Stand Cleaning</t>
  </si>
  <si>
    <t>Stand Food &amp; Drink</t>
  </si>
  <si>
    <t>Payment Preference</t>
  </si>
  <si>
    <t>Declaration</t>
  </si>
  <si>
    <t>Use of Your Information</t>
  </si>
  <si>
    <t>The NEC Group would like to contact you to provide details of our services, products, events or offers that we feel may be of interest to you. If you would prefer not to receive these emails, please tick the box below, or click "unsubscribe" in any of our emails.</t>
  </si>
  <si>
    <t>Do not contact me with marketing information:</t>
  </si>
  <si>
    <r>
      <rPr>
        <b/>
        <sz val="10"/>
        <color theme="1"/>
        <rFont val="Calibri"/>
        <family val="2"/>
        <scheme val="minor"/>
      </rPr>
      <t>Please note:</t>
    </r>
    <r>
      <rPr>
        <sz val="10"/>
        <color theme="1"/>
        <rFont val="Calibri"/>
        <family val="2"/>
        <scheme val="minor"/>
      </rPr>
      <t xml:space="preserve">
(a) you have legal rights to object to the processing of your data for marketing purposes, and to object to any data processing carried out on the basis of our legitimate interests
(b) even if you tick the box above, we may still need to send you service communications in relation to your account or any tickets you purchase.
For more information about the companies within the NEC Group and how we use your information please see our Privacy Policy.</t>
    </r>
  </si>
  <si>
    <t>Our Privacy Policy is available online</t>
  </si>
  <si>
    <t>Help us to Help You</t>
  </si>
  <si>
    <t>The NEC is committed to making it as easy as possible for our customers to order products and services from us. If you have any comments or suggestions, please let us know in the space below:</t>
  </si>
  <si>
    <t>You can also provide feedback via email:</t>
  </si>
  <si>
    <t>exhibitorfeedback@necgroup.co.uk</t>
  </si>
  <si>
    <t>Full Payment is required before the event build.</t>
  </si>
  <si>
    <t>We offer the payment methods below. Please select your preference.</t>
  </si>
  <si>
    <t>BANK TRANSFER</t>
  </si>
  <si>
    <t>We will process your order and send a Pro-Forma Invoice with further details on how to make payment.
Please quote your order number (included with the Pro-Forma) as the payment reference.</t>
  </si>
  <si>
    <t>Payment Details Blank?</t>
  </si>
  <si>
    <t>Please send me a pro-forma invoice with bank details for payment</t>
  </si>
  <si>
    <t>CARD
PAYMENT</t>
  </si>
  <si>
    <r>
      <t xml:space="preserve">We will process your order and send a Pro-Forma Invoice. As soon as your receive this,
you can call us to make payment over the phone </t>
    </r>
    <r>
      <rPr>
        <b/>
        <sz val="12"/>
        <color theme="1"/>
        <rFont val="Calibri"/>
        <family val="2"/>
        <scheme val="minor"/>
      </rPr>
      <t xml:space="preserve">Mon-Fri 9am-5pm
</t>
    </r>
    <r>
      <rPr>
        <sz val="12"/>
        <color theme="1"/>
        <rFont val="Calibri"/>
        <family val="2"/>
        <scheme val="minor"/>
      </rPr>
      <t>Alternatively, a member of our team can phone you.</t>
    </r>
  </si>
  <si>
    <t>Please send me a pro-forma and I will phone to make payment</t>
  </si>
  <si>
    <t>Please phone me to take payment</t>
  </si>
  <si>
    <t>Card details are not retained once payment has been taken.</t>
  </si>
  <si>
    <t>Once payment has been received, we will provide an Invoice Receipt via email.</t>
  </si>
  <si>
    <t>By placing this order you confirm that you have read and accept the Standard Terms and Conditions and are duly authorised by the Customer to bind the Customer and make it subject to the rights and obligations as set out in the Agreement.</t>
  </si>
  <si>
    <t>Please show your agreement by entering your full name and date in the fields below:</t>
  </si>
  <si>
    <t>Your Name:</t>
  </si>
  <si>
    <t>Declaration Blank?</t>
  </si>
  <si>
    <t>Products &amp; Services</t>
  </si>
  <si>
    <t>Contents</t>
  </si>
  <si>
    <t>Use of Your Information and Payment Preference</t>
  </si>
  <si>
    <t xml:space="preserve">Hardwired Internet, Connectivity and Equipment Hire                                                                                 </t>
  </si>
  <si>
    <t xml:space="preserve">Internet &amp; Data Connections                               </t>
  </si>
  <si>
    <t xml:space="preserve">                                                                                                                       </t>
  </si>
  <si>
    <t xml:space="preserve">Telephony Services                                                  </t>
  </si>
  <si>
    <t xml:space="preserve">Event IT Equipment                                                 </t>
  </si>
  <si>
    <t xml:space="preserve">Utility Services                                                                                                                                                             </t>
  </si>
  <si>
    <t xml:space="preserve">Water &amp; Waste Connections                               </t>
  </si>
  <si>
    <t xml:space="preserve">                                                                                                                                                                </t>
  </si>
  <si>
    <t xml:space="preserve">Compressed Air                                                         </t>
  </si>
  <si>
    <t xml:space="preserve">Natural Gas                                                                 </t>
  </si>
  <si>
    <t xml:space="preserve">On-Stand Security                                                                                                                                                        </t>
  </si>
  <si>
    <t xml:space="preserve">CCTV                                                                              </t>
  </si>
  <si>
    <t xml:space="preserve">Dedicated Security Officer                                     </t>
  </si>
  <si>
    <t xml:space="preserve">Fire Safety                                                                                                                                                                      </t>
  </si>
  <si>
    <t xml:space="preserve">Extinguishers                                                             </t>
  </si>
  <si>
    <t xml:space="preserve">                                                                                                                          </t>
  </si>
  <si>
    <t xml:space="preserve">Aerial Services                                                                                                                                                              </t>
  </si>
  <si>
    <t xml:space="preserve">Barriers and Fencing                                                                                                                                                   </t>
  </si>
  <si>
    <t xml:space="preserve">Floor Work and Bolting Down                                                                                                                                  </t>
  </si>
  <si>
    <t xml:space="preserve">Floor Fixing                                                                   </t>
  </si>
  <si>
    <t xml:space="preserve">Floor Work                                                                   </t>
  </si>
  <si>
    <t xml:space="preserve">Stand Cleaning Services &amp; Supplies                                                                                                                       </t>
  </si>
  <si>
    <t xml:space="preserve">Cleaning Services                                                      </t>
  </si>
  <si>
    <t xml:space="preserve">                                                                                                                                                                            </t>
  </si>
  <si>
    <t xml:space="preserve">Production Waste                                                    </t>
  </si>
  <si>
    <t xml:space="preserve">Advanced Stand Cleaning                                      </t>
  </si>
  <si>
    <t xml:space="preserve">Stand Food &amp; Drink                                                                                                                                                      </t>
  </si>
  <si>
    <t xml:space="preserve">Mixed Platters                                                             </t>
  </si>
  <si>
    <t xml:space="preserve">Beers, Ciders &amp; Spirits                                             </t>
  </si>
  <si>
    <t xml:space="preserve">Wine and Sparkling Wine                                      </t>
  </si>
  <si>
    <t xml:space="preserve">Soft Drinks                                                                  </t>
  </si>
  <si>
    <t xml:space="preserve">Hot Drinks                                                                   </t>
  </si>
  <si>
    <t xml:space="preserve">Equipment and Refills                                             </t>
  </si>
  <si>
    <t xml:space="preserve">Snacks                                                                          </t>
  </si>
  <si>
    <t xml:space="preserve">Disposables                                                               </t>
  </si>
  <si>
    <t xml:space="preserve">No Fuss Packages                                                     </t>
  </si>
  <si>
    <t xml:space="preserve">Food &amp; Drink Hygiene and Cleaning                 </t>
  </si>
  <si>
    <t xml:space="preserve">Hygiene Packages                                                    </t>
  </si>
  <si>
    <t xml:space="preserve">Graphics and Rigging                                                                                                                                                 </t>
  </si>
  <si>
    <t xml:space="preserve">Exhibitor Parking                                                                                                                                                        </t>
  </si>
  <si>
    <t>Name to Show</t>
  </si>
  <si>
    <t>Shows Name if Ordered</t>
  </si>
  <si>
    <t>Additional Products &amp; Services are available. Please direct enquiries to our team.</t>
  </si>
  <si>
    <t>List with no Blanks</t>
  </si>
  <si>
    <t>Hardwired Internet, Connectivity and Equipment Hire</t>
  </si>
  <si>
    <t>Our halls have duct lines running under the floor from which cables are pulled. Your services will be installed before event-build as close as possible to the required location (based on your submitted stand plan).
It is the responsibility of the stand builder to route the cable to final location.</t>
  </si>
  <si>
    <t>Internet &amp; Data Connections</t>
  </si>
  <si>
    <t>Delivered through a CAT-5 RJ45 cable from the floor ducting.</t>
  </si>
  <si>
    <t>Item Description</t>
  </si>
  <si>
    <t>Cost</t>
  </si>
  <si>
    <t>Charge</t>
  </si>
  <si>
    <t>5Mbps Broadband Internet</t>
  </si>
  <si>
    <t>EI090</t>
  </si>
  <si>
    <t>Y</t>
  </si>
  <si>
    <t>10Mbps Broadband Internet</t>
  </si>
  <si>
    <t>EI093</t>
  </si>
  <si>
    <t>10Mbps Broadband Internet
with Static IP Address</t>
  </si>
  <si>
    <t>EIS01</t>
  </si>
  <si>
    <t>10Mbps Broadband Internet with Static IP Address</t>
  </si>
  <si>
    <t>20Mbps Broadband Internet</t>
  </si>
  <si>
    <t>EI025</t>
  </si>
  <si>
    <t>30Mbps Broadband Internet</t>
  </si>
  <si>
    <t>EI027</t>
  </si>
  <si>
    <t>50Mbps Broadband Internet</t>
  </si>
  <si>
    <t>EI031</t>
  </si>
  <si>
    <t>70Mbps Broadband Internet</t>
  </si>
  <si>
    <t>EI033</t>
  </si>
  <si>
    <t>100Mbps Broadband Internet</t>
  </si>
  <si>
    <t>EI036</t>
  </si>
  <si>
    <t>100Mbps Broadband Internet
with Static IP Address</t>
  </si>
  <si>
    <t>EIS02</t>
  </si>
  <si>
    <t>100Mbps Broadband Internet with Static IP Address</t>
  </si>
  <si>
    <r>
      <t xml:space="preserve">Additional IP Address
</t>
    </r>
    <r>
      <rPr>
        <sz val="10"/>
        <rFont val="Calibri"/>
        <family val="2"/>
        <scheme val="minor"/>
      </rPr>
      <t>Support connection of additional device to original ordered connection.</t>
    </r>
  </si>
  <si>
    <t>EI010</t>
  </si>
  <si>
    <t>Additional IP Address</t>
  </si>
  <si>
    <r>
      <t xml:space="preserve">VLAN Connection
</t>
    </r>
    <r>
      <rPr>
        <sz val="12"/>
        <rFont val="Calibri"/>
        <family val="2"/>
        <scheme val="minor"/>
      </rPr>
      <t>Minimum Order of 2</t>
    </r>
  </si>
  <si>
    <t>EI084</t>
  </si>
  <si>
    <t>VLAN Connection</t>
  </si>
  <si>
    <t>Telephony Services</t>
  </si>
  <si>
    <t>Line is delivered via cable from the floor duct. Handsets are delivered on last day of build.</t>
  </si>
  <si>
    <t>Phone Line &amp; Handset Package</t>
  </si>
  <si>
    <t>2711-01</t>
  </si>
  <si>
    <t>Telephone Line Only</t>
  </si>
  <si>
    <t>EI072</t>
  </si>
  <si>
    <r>
      <t xml:space="preserve">PDQ Machine Package
</t>
    </r>
    <r>
      <rPr>
        <b/>
        <sz val="11"/>
        <rFont val="Calibri"/>
        <family val="2"/>
        <scheme val="minor"/>
      </rPr>
      <t xml:space="preserve">Includes: Terminal; Data Line; and Power
</t>
    </r>
    <r>
      <rPr>
        <sz val="11"/>
        <rFont val="Calibri"/>
        <family val="2"/>
        <scheme val="minor"/>
      </rPr>
      <t>(UK Merchant ID Required)</t>
    </r>
  </si>
  <si>
    <t>2711-03</t>
  </si>
  <si>
    <t>PDQ Machine Package</t>
  </si>
  <si>
    <t>Event IT Equipment</t>
  </si>
  <si>
    <t xml:space="preserve">Delivered on last day of build. </t>
  </si>
  <si>
    <t>8 Port Switch</t>
  </si>
  <si>
    <t>EI008</t>
  </si>
  <si>
    <t>CAT-5 Cable - 5 Metres</t>
  </si>
  <si>
    <t>EI57</t>
  </si>
  <si>
    <t>CAT-5 Cable - 10 Metres</t>
  </si>
  <si>
    <t>EI58</t>
  </si>
  <si>
    <t>CAT-5 Cable - 15 Metres</t>
  </si>
  <si>
    <t>EI59</t>
  </si>
  <si>
    <r>
      <t xml:space="preserve">15" Windows Laptop
</t>
    </r>
    <r>
      <rPr>
        <sz val="11"/>
        <rFont val="Calibri"/>
        <family val="2"/>
        <scheme val="minor"/>
      </rPr>
      <t>HP 255 G7</t>
    </r>
  </si>
  <si>
    <t>AVWL15</t>
  </si>
  <si>
    <r>
      <t xml:space="preserve">15" High-Spec Windows Laptop
</t>
    </r>
    <r>
      <rPr>
        <sz val="11"/>
        <rFont val="Calibri"/>
        <family val="2"/>
        <scheme val="minor"/>
      </rPr>
      <t>MSI MS-17A1 GT3VR Titan</t>
    </r>
  </si>
  <si>
    <t>AVWL15HS</t>
  </si>
  <si>
    <r>
      <t xml:space="preserve">15.4" MacBook Pro Retina
</t>
    </r>
    <r>
      <rPr>
        <sz val="11"/>
        <rFont val="Calibri"/>
        <family val="2"/>
        <scheme val="minor"/>
      </rPr>
      <t>Core i7, 1000GB SSD</t>
    </r>
  </si>
  <si>
    <t>AVMBPR15</t>
  </si>
  <si>
    <r>
      <t xml:space="preserve">iPad Air 2
</t>
    </r>
    <r>
      <rPr>
        <sz val="11"/>
        <rFont val="Calibri"/>
        <family val="2"/>
        <scheme val="minor"/>
      </rPr>
      <t>32GB</t>
    </r>
  </si>
  <si>
    <t>AVAIPADAIR2</t>
  </si>
  <si>
    <t>Lockable iPad Floor Stand</t>
  </si>
  <si>
    <t>AVIPDFLRSTND</t>
  </si>
  <si>
    <t>Tryten iPad Air Table Stand</t>
  </si>
  <si>
    <t>AVIPDTBLSTND</t>
  </si>
  <si>
    <r>
      <t xml:space="preserve">22" Touchscreen
</t>
    </r>
    <r>
      <rPr>
        <sz val="11"/>
        <rFont val="Calibri"/>
        <family val="2"/>
        <scheme val="minor"/>
      </rPr>
      <t>iiyama T225MTS - Requires Laptop</t>
    </r>
  </si>
  <si>
    <t>AVTS22</t>
  </si>
  <si>
    <t>49" Touchscreen</t>
  </si>
  <si>
    <t>AVTS49</t>
  </si>
  <si>
    <t>55" Touchscreen</t>
  </si>
  <si>
    <t>AVTS55</t>
  </si>
  <si>
    <r>
      <t xml:space="preserve">24" Display Screen
</t>
    </r>
    <r>
      <rPr>
        <sz val="11"/>
        <rFont val="Calibri"/>
        <family val="2"/>
        <scheme val="minor"/>
      </rPr>
      <t>iiyama E2480HS</t>
    </r>
  </si>
  <si>
    <t>AVFPD24</t>
  </si>
  <si>
    <r>
      <t xml:space="preserve">32" Display Screen
</t>
    </r>
    <r>
      <rPr>
        <sz val="11"/>
        <rFont val="Calibri"/>
        <family val="2"/>
        <scheme val="minor"/>
      </rPr>
      <t>Samsung ME32C</t>
    </r>
  </si>
  <si>
    <t>AVFPD32S</t>
  </si>
  <si>
    <r>
      <t xml:space="preserve">32" Display Screen
</t>
    </r>
    <r>
      <rPr>
        <sz val="11"/>
        <rFont val="Calibri"/>
        <family val="2"/>
        <scheme val="minor"/>
      </rPr>
      <t>LG 32SM5KD</t>
    </r>
  </si>
  <si>
    <t>AVFPD32LG</t>
  </si>
  <si>
    <r>
      <t xml:space="preserve">43" Display Screen
</t>
    </r>
    <r>
      <rPr>
        <sz val="11"/>
        <rFont val="Calibri"/>
        <family val="2"/>
        <scheme val="minor"/>
      </rPr>
      <t>LG 43SM5KD</t>
    </r>
  </si>
  <si>
    <t>AVFPD43</t>
  </si>
  <si>
    <r>
      <t xml:space="preserve">55" Display Screen
</t>
    </r>
    <r>
      <rPr>
        <sz val="11"/>
        <rFont val="Calibri"/>
        <family val="2"/>
        <scheme val="minor"/>
      </rPr>
      <t>LG 55SM5KC/SM5KE</t>
    </r>
  </si>
  <si>
    <t>AVFPD55</t>
  </si>
  <si>
    <r>
      <t xml:space="preserve">65" Display Screen
</t>
    </r>
    <r>
      <rPr>
        <sz val="11"/>
        <rFont val="Calibri"/>
        <family val="2"/>
        <scheme val="minor"/>
      </rPr>
      <t>LG 65UH5C</t>
    </r>
  </si>
  <si>
    <t>AVFPD65</t>
  </si>
  <si>
    <r>
      <t xml:space="preserve">75" Display Screen
</t>
    </r>
    <r>
      <rPr>
        <sz val="11"/>
        <rFont val="Calibri"/>
        <family val="2"/>
        <scheme val="minor"/>
      </rPr>
      <t>LG 75UM3C/UH5E</t>
    </r>
  </si>
  <si>
    <t>AVFPD75</t>
  </si>
  <si>
    <r>
      <t xml:space="preserve">86" Display Screen
</t>
    </r>
    <r>
      <rPr>
        <sz val="11"/>
        <rFont val="Calibri"/>
        <family val="2"/>
        <scheme val="minor"/>
      </rPr>
      <t>LG 86UH5E</t>
    </r>
  </si>
  <si>
    <t>AVFPD86</t>
  </si>
  <si>
    <r>
      <t xml:space="preserve">98" Display Screen
</t>
    </r>
    <r>
      <rPr>
        <sz val="11"/>
        <rFont val="Calibri"/>
        <family val="2"/>
        <scheme val="minor"/>
      </rPr>
      <t>98LS95A/LS95D</t>
    </r>
  </si>
  <si>
    <t>AVFPD98</t>
  </si>
  <si>
    <t>TV Stand with Shelf</t>
  </si>
  <si>
    <t>AVUSTND</t>
  </si>
  <si>
    <t>Unicol Shelf</t>
  </si>
  <si>
    <t>AVUSHLF</t>
  </si>
  <si>
    <t>TV Wall Bracket</t>
  </si>
  <si>
    <t>AVTVWLMNT</t>
  </si>
  <si>
    <r>
      <t xml:space="preserve">Our halls have duct lines running under the floor from which pipes are pulled. Your services will be installed before event-build as close as possible to the required location (based on your submitted stand plan).
It is the responsibility of the stand builder to route the cable to final location.
Ramping over piped services will not be permitted for health &amp; safety reasons.
Included in the price below, our engineers can perform a </t>
    </r>
    <r>
      <rPr>
        <b/>
        <i/>
        <sz val="12"/>
        <rFont val="Calibri"/>
        <family val="2"/>
        <scheme val="minor"/>
      </rPr>
      <t>Gas Test</t>
    </r>
    <r>
      <rPr>
        <b/>
        <sz val="12"/>
        <rFont val="Calibri"/>
        <family val="2"/>
        <scheme val="minor"/>
      </rPr>
      <t>. They will test the supply as far as the valve only and provide a certificate. If using your own gas engineer, we must have their Gas Safe Registered details.</t>
    </r>
  </si>
  <si>
    <t>Water &amp; Waste Connections</t>
  </si>
  <si>
    <r>
      <rPr>
        <b/>
        <sz val="14"/>
        <rFont val="Calibri"/>
        <family val="2"/>
        <scheme val="minor"/>
      </rPr>
      <t>Water supply:</t>
    </r>
    <r>
      <rPr>
        <sz val="14"/>
        <rFont val="Calibri"/>
        <family val="2"/>
        <scheme val="minor"/>
      </rPr>
      <t xml:space="preserve"> 1/2" Flexi-Pipe 5.6 Bar or 85 p.s.i. 
</t>
    </r>
    <r>
      <rPr>
        <b/>
        <sz val="14"/>
        <rFont val="Calibri"/>
        <family val="2"/>
        <scheme val="minor"/>
      </rPr>
      <t>Waste supply:</t>
    </r>
    <r>
      <rPr>
        <sz val="14"/>
        <rFont val="Calibri"/>
        <family val="2"/>
        <scheme val="minor"/>
      </rPr>
      <t xml:space="preserve"> 1 </t>
    </r>
    <r>
      <rPr>
        <sz val="12"/>
        <rFont val="Calibri"/>
        <family val="2"/>
        <scheme val="minor"/>
      </rPr>
      <t>1/2</t>
    </r>
    <r>
      <rPr>
        <sz val="14"/>
        <rFont val="Calibri"/>
        <family val="2"/>
        <scheme val="minor"/>
      </rPr>
      <t>" Pipe 0.38 l/s or 5 g.p.m.</t>
    </r>
  </si>
  <si>
    <r>
      <t xml:space="preserve">Water &amp; Waste Supply with Connection to Single Sink, Dishwasher or Similar
</t>
    </r>
    <r>
      <rPr>
        <sz val="11"/>
        <rFont val="Calibri"/>
        <family val="2"/>
        <scheme val="minor"/>
      </rPr>
      <t>(Not Included: Sink; Power; or Dishwasher etc.)</t>
    </r>
  </si>
  <si>
    <t>WW521W</t>
  </si>
  <si>
    <t>Water &amp; Waste to Single Connection</t>
  </si>
  <si>
    <r>
      <t xml:space="preserve">Water &amp; Waste Supply with Connection to Single Sink and Heater
</t>
    </r>
    <r>
      <rPr>
        <sz val="11"/>
        <rFont val="Calibri"/>
        <family val="2"/>
        <scheme val="minor"/>
      </rPr>
      <t>(Not Included: Sink; Heater; or Power)</t>
    </r>
  </si>
  <si>
    <t>WW523NA</t>
  </si>
  <si>
    <t>Water &amp; Waste to Single Sink and Heater</t>
  </si>
  <si>
    <r>
      <t xml:space="preserve">Single Sink and Heater Package:
</t>
    </r>
    <r>
      <rPr>
        <b/>
        <sz val="12"/>
        <rFont val="Calibri"/>
        <family val="2"/>
        <scheme val="minor"/>
      </rPr>
      <t>Includes: Sink, Heater, Power, with Water &amp; Waste
Supply and Connections</t>
    </r>
  </si>
  <si>
    <t>WW523FP</t>
  </si>
  <si>
    <t>Sink Heater &amp; Connections Package</t>
  </si>
  <si>
    <r>
      <t xml:space="preserve">Double Sink and Industrial Boiler:
</t>
    </r>
    <r>
      <rPr>
        <b/>
        <sz val="12"/>
        <rFont val="Calibri"/>
        <family val="2"/>
        <scheme val="minor"/>
      </rPr>
      <t>Includes: Sink, Heater, Power, with Water &amp; Waste
Supply and Connections</t>
    </r>
  </si>
  <si>
    <t>WW523DSB</t>
  </si>
  <si>
    <t>Please check availability prior to ordering</t>
  </si>
  <si>
    <r>
      <t xml:space="preserve">Water &amp; Waste Supply to Single Sink and Dishwasher (or Similar) Within 1 Metre
</t>
    </r>
    <r>
      <rPr>
        <sz val="11"/>
        <rFont val="Calibri"/>
        <family val="2"/>
        <scheme val="minor"/>
      </rPr>
      <t>(Not Included: Sink; Power; or Dishwasher etc.)</t>
    </r>
  </si>
  <si>
    <t>WW523SD</t>
  </si>
  <si>
    <t>Water &amp; Waste to Single Sink and Dishwasher</t>
  </si>
  <si>
    <r>
      <t xml:space="preserve">Water &amp; Waste Supply with Connection to
Double Sink
</t>
    </r>
    <r>
      <rPr>
        <sz val="11"/>
        <rFont val="Calibri"/>
        <family val="2"/>
        <scheme val="minor"/>
      </rPr>
      <t>(Sink not Included)</t>
    </r>
  </si>
  <si>
    <t>WW524</t>
  </si>
  <si>
    <t>Water &amp; Waste to Double Sink</t>
  </si>
  <si>
    <r>
      <t xml:space="preserve">Water </t>
    </r>
    <r>
      <rPr>
        <sz val="14"/>
        <rFont val="Calibri"/>
        <family val="2"/>
        <scheme val="minor"/>
      </rPr>
      <t>Supply Only</t>
    </r>
  </si>
  <si>
    <t>WW531</t>
  </si>
  <si>
    <r>
      <t xml:space="preserve">Waste </t>
    </r>
    <r>
      <rPr>
        <sz val="14"/>
        <rFont val="Calibri"/>
        <family val="2"/>
        <scheme val="minor"/>
      </rPr>
      <t>Supply Only</t>
    </r>
  </si>
  <si>
    <t>WW532</t>
  </si>
  <si>
    <r>
      <rPr>
        <sz val="14"/>
        <rFont val="Calibri"/>
        <family val="2"/>
        <scheme val="minor"/>
      </rPr>
      <t xml:space="preserve">Additional </t>
    </r>
    <r>
      <rPr>
        <b/>
        <sz val="14"/>
        <rFont val="Calibri"/>
        <family val="2"/>
        <scheme val="minor"/>
      </rPr>
      <t>Water</t>
    </r>
    <r>
      <rPr>
        <sz val="14"/>
        <rFont val="Calibri"/>
        <family val="2"/>
        <scheme val="minor"/>
      </rPr>
      <t xml:space="preserve"> Supply to Within 1 Metre of Original Connection</t>
    </r>
  </si>
  <si>
    <t>WW533</t>
  </si>
  <si>
    <t>Additional Water Supply</t>
  </si>
  <si>
    <r>
      <rPr>
        <sz val="14"/>
        <rFont val="Calibri"/>
        <family val="2"/>
        <scheme val="minor"/>
      </rPr>
      <t xml:space="preserve">Additional </t>
    </r>
    <r>
      <rPr>
        <b/>
        <sz val="14"/>
        <rFont val="Calibri"/>
        <family val="2"/>
        <scheme val="minor"/>
      </rPr>
      <t>Waste</t>
    </r>
    <r>
      <rPr>
        <sz val="14"/>
        <rFont val="Calibri"/>
        <family val="2"/>
        <scheme val="minor"/>
      </rPr>
      <t xml:space="preserve"> Supply to Within 1 Metre of Original Connection</t>
    </r>
  </si>
  <si>
    <t>WW534</t>
  </si>
  <si>
    <t>Additional Waste Supply</t>
  </si>
  <si>
    <t>Compressed Air</t>
  </si>
  <si>
    <t>5.6 Bar or 75-90 p.s.i. with normal industrial quality contamination levels.
Female 3/4" (20mm) BSP Connector (30 l/s or 70 cfm free air).</t>
  </si>
  <si>
    <t>CA601</t>
  </si>
  <si>
    <t>Additional Compressed Air Connection within
1 Metre from Original Connection</t>
  </si>
  <si>
    <t>CA607</t>
  </si>
  <si>
    <t>Additional Compressed Air Connection</t>
  </si>
  <si>
    <r>
      <t xml:space="preserve">Essential Information
</t>
    </r>
    <r>
      <rPr>
        <sz val="14"/>
        <rFont val="Calibri"/>
        <family val="2"/>
        <scheme val="minor"/>
      </rPr>
      <t>To assist in the delivery of your Compressed Air, please complete the section below at point-of-order.</t>
    </r>
  </si>
  <si>
    <t>Name of On-Site Engineer:</t>
  </si>
  <si>
    <t>Contact Number:</t>
  </si>
  <si>
    <t>What is the required pressure (bar)?</t>
  </si>
  <si>
    <r>
      <t xml:space="preserve">If the pressure is </t>
    </r>
    <r>
      <rPr>
        <b/>
        <sz val="12"/>
        <color theme="1"/>
        <rFont val="Calibri"/>
        <family val="2"/>
        <scheme val="minor"/>
      </rPr>
      <t>higher than 5.6 bar</t>
    </r>
    <r>
      <rPr>
        <sz val="12"/>
        <color theme="1"/>
        <rFont val="Calibri"/>
        <family val="2"/>
        <scheme val="minor"/>
      </rPr>
      <t>, a dedicated compressor may be required. Your NEC Sales Consultant will advise.</t>
    </r>
  </si>
  <si>
    <t>What is the required volume
(litres per min)?</t>
  </si>
  <si>
    <r>
      <t xml:space="preserve">If the volume is </t>
    </r>
    <r>
      <rPr>
        <b/>
        <sz val="12"/>
        <color theme="1"/>
        <rFont val="Calibri"/>
        <family val="2"/>
        <scheme val="minor"/>
      </rPr>
      <t>greater than 1,800 litres per min</t>
    </r>
    <r>
      <rPr>
        <sz val="12"/>
        <color theme="1"/>
        <rFont val="Calibri"/>
        <family val="2"/>
        <scheme val="minor"/>
      </rPr>
      <t xml:space="preserve"> (30 ltr/sec), a dedicated compressor will be required. Your NEC Sales Consultant will advise.</t>
    </r>
  </si>
  <si>
    <t>What is the size of the final connection you require from the valve?</t>
  </si>
  <si>
    <t>6mm</t>
  </si>
  <si>
    <t>8mm</t>
  </si>
  <si>
    <t>10mm</t>
  </si>
  <si>
    <t>12mm</t>
  </si>
  <si>
    <t>Other (please specify):</t>
  </si>
  <si>
    <t>What type of connection do you require?</t>
  </si>
  <si>
    <t>Pushfit</t>
  </si>
  <si>
    <t>Hosetail</t>
  </si>
  <si>
    <t>Will you be making your
own connections?</t>
  </si>
  <si>
    <r>
      <rPr>
        <sz val="12"/>
        <color theme="1"/>
        <rFont val="Calibri"/>
        <family val="2"/>
        <scheme val="minor"/>
      </rPr>
      <t xml:space="preserve">If you are </t>
    </r>
    <r>
      <rPr>
        <b/>
        <sz val="12"/>
        <color theme="1"/>
        <rFont val="Calibri"/>
        <family val="2"/>
        <scheme val="minor"/>
      </rPr>
      <t>not</t>
    </r>
    <r>
      <rPr>
        <sz val="12"/>
        <color theme="1"/>
        <rFont val="Calibri"/>
        <family val="2"/>
        <scheme val="minor"/>
      </rPr>
      <t xml:space="preserve"> making your own connections, how many connections/positions on the stand will be required?</t>
    </r>
  </si>
  <si>
    <r>
      <rPr>
        <sz val="14"/>
        <rFont val="Calibri"/>
        <family val="2"/>
        <scheme val="minor"/>
      </rPr>
      <t xml:space="preserve">Please note: Compressed Air is </t>
    </r>
    <r>
      <rPr>
        <b/>
        <sz val="14"/>
        <rFont val="Calibri"/>
        <family val="2"/>
        <scheme val="minor"/>
      </rPr>
      <t>Industrial Quality</t>
    </r>
    <r>
      <rPr>
        <sz val="14"/>
        <rFont val="Calibri"/>
        <family val="2"/>
        <scheme val="minor"/>
      </rPr>
      <t xml:space="preserve"> only. 
If clean/medical quality air is required, please contact your NEC Sales Consultant</t>
    </r>
  </si>
  <si>
    <t>Natural Gas</t>
  </si>
  <si>
    <t>1" bsp Isolating Female Valve
Gas Safe test required.</t>
  </si>
  <si>
    <t>Natural Gas Connection</t>
  </si>
  <si>
    <t>NG701</t>
  </si>
  <si>
    <t>Additional Gas Connection within 1 Metre
from Original Connection</t>
  </si>
  <si>
    <t>NG702A</t>
  </si>
  <si>
    <t>Additional Gas Connection</t>
  </si>
  <si>
    <t>Gas Test</t>
  </si>
  <si>
    <t>NGGTST</t>
  </si>
  <si>
    <t>For your peace of mind, we can supply a dedicated Security Guard to be stationed on your stand. Also available is a CCTV package which includes camera hire, installation and IT.
These measures are to help deter crime. Should an incident occur, CCTV footage can made available to Security and Police Officers.
No guarantee is made against crime occurring and the NEC accept no liability for loss or damage. Insurance remains the responsibility of the Exhibitor.</t>
  </si>
  <si>
    <t>Camera(s) will need a fixed point on the stand for mounting. It is essential that you supply a stand plan showing: installation of cameras, angle of cover, and cable location. The camera will be activated automatically by movement on the stand within desired time frames (e.g. overnight).</t>
  </si>
  <si>
    <t>Exhibitor CCTV Package: 1 Camera</t>
  </si>
  <si>
    <t>EI106</t>
  </si>
  <si>
    <t>CCTV: 1 Camera Package</t>
  </si>
  <si>
    <t>Exhibitor CCTV Package: 2 Cameras</t>
  </si>
  <si>
    <t>EI107</t>
  </si>
  <si>
    <t>CCTV: 2 Cameras Package</t>
  </si>
  <si>
    <t>Dedicated Security Officer</t>
  </si>
  <si>
    <t>Charged per hour.
Security Officer will be on stand during ordered date / time period(s). Please provide these below.</t>
  </si>
  <si>
    <t>Cost per Hour</t>
  </si>
  <si>
    <t xml:space="preserve">Officers Required </t>
  </si>
  <si>
    <t>Total Hours</t>
  </si>
  <si>
    <t>Dedicated On-Stand Security Officer:</t>
  </si>
  <si>
    <t>SG01</t>
  </si>
  <si>
    <t>Security Officer</t>
  </si>
  <si>
    <t>Date</t>
  </si>
  <si>
    <t>Start Time</t>
  </si>
  <si>
    <t>Finish At</t>
  </si>
  <si>
    <t>Delivered on the last day of event build. If you require early delivery, please let us know.</t>
  </si>
  <si>
    <t>Fire Extinguishers</t>
  </si>
  <si>
    <r>
      <t xml:space="preserve">Water 
</t>
    </r>
    <r>
      <rPr>
        <sz val="11"/>
        <rFont val="Calibri"/>
        <family val="2"/>
        <scheme val="minor"/>
      </rPr>
      <t>For use on Class A Materials (Wood, Paper, Textiles)</t>
    </r>
  </si>
  <si>
    <t>FSP01</t>
  </si>
  <si>
    <t>Fire Extinguisher: Water</t>
  </si>
  <si>
    <r>
      <t xml:space="preserve">AFFF (Foam)
</t>
    </r>
    <r>
      <rPr>
        <sz val="11"/>
        <rFont val="Calibri"/>
        <family val="2"/>
        <scheme val="minor"/>
      </rPr>
      <t>For use on Class A Materials (Wood, Paper, Textiles) and 
Class B Materials (flammable liquids)</t>
    </r>
  </si>
  <si>
    <t>FSP02</t>
  </si>
  <si>
    <t>Fire Extinguisher: AFFF</t>
  </si>
  <si>
    <r>
      <t xml:space="preserve">Dry Powder
</t>
    </r>
    <r>
      <rPr>
        <sz val="11"/>
        <rFont val="Calibri"/>
        <family val="2"/>
        <scheme val="minor"/>
      </rPr>
      <t>For use on Class A Materials (Wood, Paper, Textiles) and 
Class B Materials (flammable liquids) and
Class C Materials (Gasses and Live Electrical)</t>
    </r>
  </si>
  <si>
    <t>FSP03</t>
  </si>
  <si>
    <t>Fire Extinguisher: Dry Powder</t>
  </si>
  <si>
    <r>
      <t xml:space="preserve">Small CO2 (2Kg)
</t>
    </r>
    <r>
      <rPr>
        <sz val="11"/>
        <rFont val="Calibri"/>
        <family val="2"/>
        <scheme val="minor"/>
      </rPr>
      <t>For use on Live Electrical Equipment</t>
    </r>
  </si>
  <si>
    <t>FSP04</t>
  </si>
  <si>
    <t>Fire Extinguisher: Small CO2</t>
  </si>
  <si>
    <r>
      <t xml:space="preserve">Large CO2 (5Kg)
</t>
    </r>
    <r>
      <rPr>
        <sz val="11"/>
        <rFont val="Calibri"/>
        <family val="2"/>
        <scheme val="minor"/>
      </rPr>
      <t>For use on Live Electrical Equipment</t>
    </r>
  </si>
  <si>
    <t>FSP05</t>
  </si>
  <si>
    <t>Fire Extinguisher: Large CO2</t>
  </si>
  <si>
    <r>
      <t xml:space="preserve">Wet Chemical
</t>
    </r>
    <r>
      <rPr>
        <sz val="11"/>
        <rFont val="Calibri"/>
        <family val="2"/>
        <scheme val="minor"/>
      </rPr>
      <t>For use on Class A Materials (Wood, Paper, Textiles) and 
Class F Materials (Cooking Oils)</t>
    </r>
  </si>
  <si>
    <t>FSP06</t>
  </si>
  <si>
    <t>Fire Extinguisher: Wet Chemical</t>
  </si>
  <si>
    <r>
      <t xml:space="preserve">Fire Blanket
</t>
    </r>
    <r>
      <rPr>
        <sz val="11"/>
        <rFont val="Calibri"/>
        <family val="2"/>
        <scheme val="minor"/>
      </rPr>
      <t>For use in Cooking Areas</t>
    </r>
  </si>
  <si>
    <t>FSP07</t>
  </si>
  <si>
    <t>Fire Extinguisher: Fire Blanket</t>
  </si>
  <si>
    <r>
      <t xml:space="preserve">Single Plastic Fire Point
</t>
    </r>
    <r>
      <rPr>
        <sz val="11"/>
        <rFont val="Calibri"/>
        <family val="2"/>
        <scheme val="minor"/>
      </rPr>
      <t>For Easy Display, Storage, and Access of Extinguisher</t>
    </r>
  </si>
  <si>
    <t>FSP09</t>
  </si>
  <si>
    <t>Single Plastic Fire Point</t>
  </si>
  <si>
    <r>
      <t xml:space="preserve">Double Plastic Fire Point
</t>
    </r>
    <r>
      <rPr>
        <sz val="11"/>
        <rFont val="Calibri"/>
        <family val="2"/>
        <scheme val="minor"/>
      </rPr>
      <t>For Easy Display, Storage, and Access of Extinguishers</t>
    </r>
  </si>
  <si>
    <t>FSP10</t>
  </si>
  <si>
    <t>Double Plastic Fire Point</t>
  </si>
  <si>
    <r>
      <t xml:space="preserve">Double Mobile Fire Point
</t>
    </r>
    <r>
      <rPr>
        <sz val="11"/>
        <rFont val="Calibri"/>
        <family val="2"/>
        <scheme val="minor"/>
      </rPr>
      <t>For Easy Display, Storage, and Access of Extinguishers</t>
    </r>
  </si>
  <si>
    <t>FSP08</t>
  </si>
  <si>
    <t>Mobile Fire Point</t>
  </si>
  <si>
    <t>Our halls have duct lines running under the floor from which cables are pulled. Aerial cables will be installed before event-build as close as possible to the required location (based on your submitted stand plan).
It is the responsibility of the stand builder to route the cable to final location.</t>
  </si>
  <si>
    <r>
      <t xml:space="preserve">Television Aerial
</t>
    </r>
    <r>
      <rPr>
        <sz val="11"/>
        <rFont val="Calibri"/>
        <family val="2"/>
        <scheme val="minor"/>
      </rPr>
      <t>Standard UHF/VHF Single Point</t>
    </r>
  </si>
  <si>
    <t>TVAERIAL</t>
  </si>
  <si>
    <t>Television Aerial</t>
  </si>
  <si>
    <r>
      <t xml:space="preserve">Additional Aerial Point
</t>
    </r>
    <r>
      <rPr>
        <sz val="11"/>
        <rFont val="Calibri"/>
        <family val="2"/>
        <scheme val="minor"/>
      </rPr>
      <t>To connect a second device from original Aerial Point</t>
    </r>
  </si>
  <si>
    <t>ADDARIEL</t>
  </si>
  <si>
    <t>Additional Aerial Point</t>
  </si>
  <si>
    <r>
      <t xml:space="preserve">Radio Aerial
</t>
    </r>
    <r>
      <rPr>
        <sz val="11"/>
        <rFont val="Calibri"/>
        <family val="2"/>
        <scheme val="minor"/>
      </rPr>
      <t>Single Point</t>
    </r>
  </si>
  <si>
    <t>RADIOARIEL</t>
  </si>
  <si>
    <t>Radio Aerial</t>
  </si>
  <si>
    <t xml:space="preserve">Delivered to the stand on the last day of build. </t>
  </si>
  <si>
    <r>
      <t xml:space="preserve">Crowd Control Barrier
</t>
    </r>
    <r>
      <rPr>
        <sz val="11"/>
        <rFont val="Calibri"/>
        <family val="2"/>
        <scheme val="minor"/>
      </rPr>
      <t>Interlocking Metal 2.5m Wide x 1m High</t>
    </r>
  </si>
  <si>
    <t>CCBARRIER10</t>
  </si>
  <si>
    <t>Crowd Control Barrier</t>
  </si>
  <si>
    <r>
      <t xml:space="preserve">Wheeled Crowd Control Barrier
</t>
    </r>
    <r>
      <rPr>
        <sz val="11"/>
        <rFont val="Calibri"/>
        <family val="2"/>
        <scheme val="minor"/>
      </rPr>
      <t>Interlocking Metal With Wheels 2.5m Wide x 1m High</t>
    </r>
  </si>
  <si>
    <t>WHEELCCBARR</t>
  </si>
  <si>
    <t>Wheeled Barrier</t>
  </si>
  <si>
    <r>
      <t xml:space="preserve">Installation of Crowd Control Barrier
</t>
    </r>
    <r>
      <rPr>
        <sz val="11"/>
        <rFont val="Calibri"/>
        <family val="2"/>
        <scheme val="minor"/>
      </rPr>
      <t>Charged Per Barrier to be Positioned</t>
    </r>
  </si>
  <si>
    <t>CCBARRINSTAL</t>
  </si>
  <si>
    <t>Installation of Barrier</t>
  </si>
  <si>
    <r>
      <t xml:space="preserve">Tensator Barrier (Minimum Order of 2)
</t>
    </r>
    <r>
      <rPr>
        <sz val="11"/>
        <rFont val="Calibri"/>
        <family val="2"/>
        <scheme val="minor"/>
      </rPr>
      <t>Posts with Retractable Ribbon 1.8m Wide (Max) x 0.95m High</t>
    </r>
  </si>
  <si>
    <t>TENBARRIER</t>
  </si>
  <si>
    <t>Tensator Barrier</t>
  </si>
  <si>
    <r>
      <t xml:space="preserve">Ropes &amp; Posts (Minimum Order of 2)
</t>
    </r>
    <r>
      <rPr>
        <sz val="11"/>
        <rFont val="Calibri"/>
        <family val="2"/>
        <scheme val="minor"/>
      </rPr>
      <t>Posts Connected by Ribbon 1.5 Wide (Rope Length) x 1m High</t>
    </r>
  </si>
  <si>
    <t>Ropes &amp; Posts</t>
  </si>
  <si>
    <t>Floor Work and Bolting Down</t>
  </si>
  <si>
    <t>Floor Fixing</t>
  </si>
  <si>
    <r>
      <rPr>
        <b/>
        <sz val="12"/>
        <rFont val="Calibri"/>
        <family val="2"/>
        <scheme val="minor"/>
      </rPr>
      <t>Please enter below the size and quantity of the bolts required.</t>
    </r>
    <r>
      <rPr>
        <sz val="12"/>
        <rFont val="Calibri"/>
        <family val="2"/>
        <scheme val="minor"/>
      </rPr>
      <t xml:space="preserve">
To help us assist in the smooth build up of your stand, please provide an indication of the approximate time you require the bolts to be installed. 
If you would like the bolts to be installed at different times throughout the building of your stand, please select multiple "Installer Visits" in the relevant column. If staggered delivery is not necessary, please only use one row.
Please note: adherence to the preferred time slots will be by best endeavours of the delivery team and is not guaranteed. If you are not ready for instillation during your requested time slot, delivery may be delayed based on workload.
</t>
    </r>
    <r>
      <rPr>
        <b/>
        <sz val="12"/>
        <rFont val="Calibri"/>
        <family val="2"/>
        <scheme val="minor"/>
      </rPr>
      <t>During build, when you are ready for your bolts to be collected, please phone our Helpdesk on 0844 3388 338 (Option 2) or use the red hotline phone in the Organiser Offices.</t>
    </r>
  </si>
  <si>
    <t>Total Bolts</t>
  </si>
  <si>
    <t>Bolt Size: 8mm - 15mm</t>
  </si>
  <si>
    <t>FLOORBOLT8</t>
  </si>
  <si>
    <t>Bolt Size: 18mm - 24mm</t>
  </si>
  <si>
    <t>FLOORBOLT24</t>
  </si>
  <si>
    <t>Preferred Delivery Slot</t>
  </si>
  <si>
    <t>Quantity of Bolt Size (mm)</t>
  </si>
  <si>
    <t>Total</t>
  </si>
  <si>
    <t>08:00 - 09:00</t>
  </si>
  <si>
    <t>Installer Visit</t>
  </si>
  <si>
    <t>Time Slot</t>
  </si>
  <si>
    <t>18 - 24</t>
  </si>
  <si>
    <t>09:00 - 10:00</t>
  </si>
  <si>
    <t>8mm Bolts</t>
  </si>
  <si>
    <t>10:00 - 11:00</t>
  </si>
  <si>
    <t>10mm Bolts</t>
  </si>
  <si>
    <t>11:00 - 12:00</t>
  </si>
  <si>
    <t>12mm Bolts</t>
  </si>
  <si>
    <t>12:00 - 13:00</t>
  </si>
  <si>
    <t>15mm Bolts</t>
  </si>
  <si>
    <t>13:00 - 14:00</t>
  </si>
  <si>
    <t>18mm Bolts</t>
  </si>
  <si>
    <t>14:00 - 15:00</t>
  </si>
  <si>
    <t>24mm Bolts</t>
  </si>
  <si>
    <t>15:00 - 16:00</t>
  </si>
  <si>
    <t>Floor Work</t>
  </si>
  <si>
    <t>Floor chases allow cutting out of the chase for installation and burial of customer's own cabling or piping, making good with lightweight screed for open period, removal and making good of floor at exhibition end.</t>
  </si>
  <si>
    <r>
      <t xml:space="preserve">Floor Chase 150mm x 50mm Deep
</t>
    </r>
    <r>
      <rPr>
        <sz val="11"/>
        <rFont val="Calibri"/>
        <family val="2"/>
        <scheme val="minor"/>
      </rPr>
      <t>Priced per Metre</t>
    </r>
  </si>
  <si>
    <t>FLOORCHASE</t>
  </si>
  <si>
    <t>Floor Chase</t>
  </si>
  <si>
    <r>
      <t xml:space="preserve">Painting of Hall Floor a Colour then Back to Black
</t>
    </r>
    <r>
      <rPr>
        <sz val="11"/>
        <rFont val="Calibri"/>
        <family val="2"/>
        <scheme val="minor"/>
      </rPr>
      <t>24 Hours Advanced Notice Required.
Minimum Painting and Drying Time. Price per Metre</t>
    </r>
  </si>
  <si>
    <t>FLRCLRBLACK</t>
  </si>
  <si>
    <t>Hall Floor Painting</t>
  </si>
  <si>
    <t>Stand Cleaning Services and Supplies</t>
  </si>
  <si>
    <t>Please note that standard clean of the stand is included as part of your Exhibitor package. This covers: vacuuming of carpets; wipe down of hard surfaces; and removal of general rubbish. This is for ground-floor (or raised platform) only.
Cleaning Operatives can be hired for general cleaning duties for a more in-depth cleaning of the stand area, or clean of upstairs area.</t>
  </si>
  <si>
    <t>Cleaning Services</t>
  </si>
  <si>
    <t>Day and Times Required</t>
  </si>
  <si>
    <t>When ordering Cleaning services below, please fill out the information in this section</t>
  </si>
  <si>
    <t>Sun</t>
  </si>
  <si>
    <t>Mon</t>
  </si>
  <si>
    <t>Tue</t>
  </si>
  <si>
    <t>Wed</t>
  </si>
  <si>
    <t>Thu</t>
  </si>
  <si>
    <t>Fri</t>
  </si>
  <si>
    <t>Sat</t>
  </si>
  <si>
    <t>Time Required (4 Hour Shift)</t>
  </si>
  <si>
    <t>Please Specify the areas that require cleaning</t>
  </si>
  <si>
    <t>Type of Stand</t>
  </si>
  <si>
    <t>Type of Material</t>
  </si>
  <si>
    <t>Size of Stand (m2)</t>
  </si>
  <si>
    <t>CW02</t>
  </si>
  <si>
    <t>Cleaning of Upper Floor Up to 30m2</t>
  </si>
  <si>
    <t>CW03</t>
  </si>
  <si>
    <t>Cleaning of Upper Floor Over 30m2</t>
  </si>
  <si>
    <r>
      <t xml:space="preserve">Cleaning Operative 4 Hour Shift
</t>
    </r>
    <r>
      <rPr>
        <sz val="11"/>
        <rFont val="Calibri"/>
        <family val="2"/>
        <scheme val="minor"/>
      </rPr>
      <t>General Cleaning Duties: Glass; Stand Fixtures and Fitting</t>
    </r>
  </si>
  <si>
    <t>CW04</t>
  </si>
  <si>
    <t>Cleaning Operative 4 Hour Shift</t>
  </si>
  <si>
    <r>
      <t xml:space="preserve">Portering Service 4 Hour Shift
</t>
    </r>
    <r>
      <rPr>
        <sz val="11"/>
        <rFont val="Calibri"/>
        <family val="2"/>
        <scheme val="minor"/>
      </rPr>
      <t>Operative to Assist with Small Carriable Items</t>
    </r>
  </si>
  <si>
    <t>CW05</t>
  </si>
  <si>
    <t>Portering Service 4 Hour Shift</t>
  </si>
  <si>
    <r>
      <t xml:space="preserve">Portering Service 8 Hour Shift
</t>
    </r>
    <r>
      <rPr>
        <sz val="11"/>
        <rFont val="Calibri"/>
        <family val="2"/>
        <scheme val="minor"/>
      </rPr>
      <t>Operative to Assist with Small Carriable Items</t>
    </r>
  </si>
  <si>
    <t>CW06</t>
  </si>
  <si>
    <t>Portering Service 8 Hour Shift</t>
  </si>
  <si>
    <r>
      <t xml:space="preserve">Portering Service 12 Hour Shift
</t>
    </r>
    <r>
      <rPr>
        <sz val="11"/>
        <rFont val="Calibri"/>
        <family val="2"/>
        <scheme val="minor"/>
      </rPr>
      <t>Operative to Assist with Small Carriable Items</t>
    </r>
  </si>
  <si>
    <t>CW07</t>
  </si>
  <si>
    <t>Portering Service 12 Hour Shift</t>
  </si>
  <si>
    <t>Production Waste</t>
  </si>
  <si>
    <t>Container hire and waste disposal. Larger skips are available on request.
Some items will require a Waste Transfer note to be completed on site prior to collection.
Please note, all bins are charged per empty.</t>
  </si>
  <si>
    <t>Production Waste Bag</t>
  </si>
  <si>
    <t>CW08</t>
  </si>
  <si>
    <t>120 Litre Food Waste Bin</t>
  </si>
  <si>
    <t>CW09</t>
  </si>
  <si>
    <t>120 Litre Glass Bin</t>
  </si>
  <si>
    <t>CW10</t>
  </si>
  <si>
    <t>120 Litre Wheelie Bin</t>
  </si>
  <si>
    <t>CW11</t>
  </si>
  <si>
    <t>120 Litre Raw Meat Waste Bin</t>
  </si>
  <si>
    <t>CW12</t>
  </si>
  <si>
    <t>1200 Litre Euro Waste Bin</t>
  </si>
  <si>
    <t>CW13</t>
  </si>
  <si>
    <t>120 Litre Lockable Bin</t>
  </si>
  <si>
    <t>CW14</t>
  </si>
  <si>
    <t>5 Litre Clinical Waste Bin</t>
  </si>
  <si>
    <t>CW15</t>
  </si>
  <si>
    <t>Advanced Stand Cleaning</t>
  </si>
  <si>
    <t>Stand Area
Square M</t>
  </si>
  <si>
    <t>Under 21</t>
  </si>
  <si>
    <t>21 to 40</t>
  </si>
  <si>
    <t>41 to 60</t>
  </si>
  <si>
    <t>61 to 80</t>
  </si>
  <si>
    <t>81 to 120</t>
  </si>
  <si>
    <t>121 to 200</t>
  </si>
  <si>
    <t>Over 200</t>
  </si>
  <si>
    <t>ULVSTANDFOG2</t>
  </si>
  <si>
    <t>ULVSTANDFOG3</t>
  </si>
  <si>
    <t>ULVSTANDFOG4</t>
  </si>
  <si>
    <t>ULVSTANDFOG5</t>
  </si>
  <si>
    <t>ULVSTANDFOG6</t>
  </si>
  <si>
    <t>Cost per Application</t>
  </si>
  <si>
    <t>POA</t>
  </si>
  <si>
    <t>Stand Size</t>
  </si>
  <si>
    <t>Applications</t>
  </si>
  <si>
    <t>ULV Application</t>
  </si>
  <si>
    <t>The process is carried out overnight and all orders must be completed no later than 48 hours prior to the requested date.
Please enter dates below against each required application.</t>
  </si>
  <si>
    <t>1st Application
On Night Of:</t>
  </si>
  <si>
    <t>2nd Application
On Night Of:</t>
  </si>
  <si>
    <t>3rd Application
On Night Of:</t>
  </si>
  <si>
    <t>4th Application
On Night Of:</t>
  </si>
  <si>
    <t>5th Application
On Night Of:</t>
  </si>
  <si>
    <t>6th Application
On Night Of:</t>
  </si>
  <si>
    <t>7th Application
On Night Of:</t>
  </si>
  <si>
    <t>8th Application
On Night Of:</t>
  </si>
  <si>
    <t>9th Application
On Night Of:</t>
  </si>
  <si>
    <t>10th Application
On Night Of:</t>
  </si>
  <si>
    <t>Additional Comments:</t>
  </si>
  <si>
    <t>Please note that it is the responsibility of the Exhibitor to ensure that all exhibits including furniture/ computers/ monitors/ machinery etc are suitable for such application, whilst ensuring any paperwork and/or clothing is placed in suitable storage prior to the application.
ULV (Ultra Low Volume Application) is offered to assist in the elimination of pathogens and bacteria only. No guarantee is offered, and this process should not be relied upon as the only method of combating covid-19 or any other potential heath-threats. Please follow all guidelines with regards to hygiene and social distancing.</t>
  </si>
  <si>
    <t>Stand Food and Drink</t>
  </si>
  <si>
    <t>Food and drink delivered to the stand and a date and time that works for you.
Please order products by entering a quantity and provide a delivery date and time slot.</t>
  </si>
  <si>
    <r>
      <t xml:space="preserve">Delivery slots are within an hour period starting 08:30 am to 09:30 and so on.
</t>
    </r>
    <r>
      <rPr>
        <sz val="12"/>
        <rFont val="Calibri"/>
        <family val="2"/>
        <scheme val="minor"/>
      </rPr>
      <t>Minimum order value £15. Cancellations (or part cancellation) will not be permitted within 5 days of your exhibition.
Orders must be placed by 11:00 24 hours in advanced, with the exception of snacks, disposables, and equipment hire.
Drinks will normally be delivered at ambient temperature.</t>
    </r>
  </si>
  <si>
    <t>All items are subject to availability. Prices and products are subject to change.
Should an item or item(s) be unavailable, we will try to replace with a suitable alternative.</t>
  </si>
  <si>
    <t>Where possible, we are aiming to avoid products containing genetically modified soya, maize, flavourings and additives. However, some food may still contain such ingredients. Please inform us if you have any particular requirements.
Some of the menu items may contain nuts, seeds and other allergens. There may be a risk that traces of these could be in any other dish or food served within the venue. We understand the dangers to those with severe allergies.</t>
  </si>
  <si>
    <t>Nutritional information is shown with the description of each item. Adults need around 2000Kcal per day.</t>
  </si>
  <si>
    <t>08:30 - 09:30</t>
  </si>
  <si>
    <t>Items marked ** are VAT exempt.   Items marked # will require a bottle opener.</t>
  </si>
  <si>
    <r>
      <t xml:space="preserve">Items marked </t>
    </r>
    <r>
      <rPr>
        <b/>
        <sz val="10"/>
        <rFont val="Calibri"/>
        <family val="2"/>
        <scheme val="minor"/>
      </rPr>
      <t>⚡</t>
    </r>
    <r>
      <rPr>
        <b/>
        <sz val="12"/>
        <rFont val="Calibri"/>
        <family val="2"/>
        <scheme val="minor"/>
      </rPr>
      <t xml:space="preserve"> will require power supply on the stand. Ordered through the event contractor.</t>
    </r>
  </si>
  <si>
    <t>09:30 - 10:30</t>
  </si>
  <si>
    <t>To place an order:</t>
  </si>
  <si>
    <t>10:30 - 11:30</t>
  </si>
  <si>
    <t>Choose an item you wish to order.</t>
  </si>
  <si>
    <t>At the top of the item's section, enter the dates of your event that match the days of the week shown.</t>
  </si>
  <si>
    <t>11:30 - 12:30</t>
  </si>
  <si>
    <t>Notes</t>
  </si>
  <si>
    <t>Enter a time slot for the delivery of the item each day.</t>
  </si>
  <si>
    <t>Under the relevant date, enter the quantity required that day.</t>
  </si>
  <si>
    <t>12:30 - 13:30</t>
  </si>
  <si>
    <t>Repeat step 4 for any other days on which you would like the same.</t>
  </si>
  <si>
    <t>If you would like a second delivery of the same item on the same day, repeat Steps 3 - 5 with the second time slot.</t>
  </si>
  <si>
    <t>13:30 - 14:30</t>
  </si>
  <si>
    <t>Repeat steps 1 - 6 for all items you wish to order.</t>
  </si>
  <si>
    <t>14:30 - 15:30</t>
  </si>
  <si>
    <t>Delivery Date</t>
  </si>
  <si>
    <t>Example:</t>
  </si>
  <si>
    <t>15:30 - 16:30</t>
  </si>
  <si>
    <t>16:00 - 17:00</t>
  </si>
  <si>
    <t>16:30 - 17:30</t>
  </si>
  <si>
    <t>Quantity</t>
  </si>
  <si>
    <t>Food or Drink Item</t>
  </si>
  <si>
    <t>Mixed Platters</t>
  </si>
  <si>
    <t>Count:</t>
  </si>
  <si>
    <t>5822976</t>
  </si>
  <si>
    <t>551088</t>
  </si>
  <si>
    <t>3525435</t>
  </si>
  <si>
    <t>4211314</t>
  </si>
  <si>
    <t>5890175</t>
  </si>
  <si>
    <t>5544227</t>
  </si>
  <si>
    <t>5927197</t>
  </si>
  <si>
    <t>5374335</t>
  </si>
  <si>
    <t>Beers, Ciders &amp; Spirits</t>
  </si>
  <si>
    <r>
      <rPr>
        <b/>
        <sz val="12"/>
        <rFont val="Calibri"/>
        <family val="2"/>
        <scheme val="minor"/>
      </rPr>
      <t>Pravha x 12</t>
    </r>
    <r>
      <rPr>
        <b/>
        <sz val="14"/>
        <rFont val="Calibri"/>
        <family val="2"/>
        <scheme val="minor"/>
      </rPr>
      <t xml:space="preserve">
</t>
    </r>
    <r>
      <rPr>
        <sz val="12"/>
        <rFont val="Calibri"/>
        <family val="2"/>
        <scheme val="minor"/>
      </rPr>
      <t>330ml Bottles #</t>
    </r>
  </si>
  <si>
    <t>611102</t>
  </si>
  <si>
    <r>
      <rPr>
        <b/>
        <sz val="12"/>
        <rFont val="Calibri"/>
        <family val="2"/>
        <scheme val="minor"/>
      </rPr>
      <t>Pravha x 24</t>
    </r>
    <r>
      <rPr>
        <b/>
        <sz val="14"/>
        <rFont val="Calibri"/>
        <family val="2"/>
        <scheme val="minor"/>
      </rPr>
      <t xml:space="preserve">
</t>
    </r>
    <r>
      <rPr>
        <sz val="12"/>
        <rFont val="Calibri"/>
        <family val="2"/>
        <scheme val="minor"/>
      </rPr>
      <t>330ml Bottles #</t>
    </r>
  </si>
  <si>
    <t>611400</t>
  </si>
  <si>
    <r>
      <t xml:space="preserve">Staropramen x 12
</t>
    </r>
    <r>
      <rPr>
        <sz val="12"/>
        <rFont val="Calibri"/>
        <family val="2"/>
        <scheme val="minor"/>
      </rPr>
      <t>330ml Bottles #</t>
    </r>
  </si>
  <si>
    <t>4230503</t>
  </si>
  <si>
    <r>
      <t xml:space="preserve">Staropramen x 24
</t>
    </r>
    <r>
      <rPr>
        <sz val="12"/>
        <rFont val="Calibri"/>
        <family val="2"/>
        <scheme val="minor"/>
      </rPr>
      <t>330ml Bottles #</t>
    </r>
  </si>
  <si>
    <t>5218397</t>
  </si>
  <si>
    <r>
      <t xml:space="preserve">Coors Light x 12
</t>
    </r>
    <r>
      <rPr>
        <sz val="12"/>
        <rFont val="Calibri"/>
        <family val="2"/>
        <scheme val="minor"/>
      </rPr>
      <t>330ml Bottles #</t>
    </r>
  </si>
  <si>
    <t>611200</t>
  </si>
  <si>
    <r>
      <t xml:space="preserve">Coors Light x 24
</t>
    </r>
    <r>
      <rPr>
        <sz val="12"/>
        <rFont val="Calibri"/>
        <family val="2"/>
        <scheme val="minor"/>
      </rPr>
      <t>330ml Bottles #</t>
    </r>
  </si>
  <si>
    <t>4221122</t>
  </si>
  <si>
    <t>4312649</t>
  </si>
  <si>
    <r>
      <t xml:space="preserve">Guinness x 24
</t>
    </r>
    <r>
      <rPr>
        <sz val="12"/>
        <rFont val="Calibri"/>
        <family val="2"/>
        <scheme val="minor"/>
      </rPr>
      <t>440ml Cans</t>
    </r>
  </si>
  <si>
    <t>5346224</t>
  </si>
  <si>
    <r>
      <t xml:space="preserve">Rekorderlig Apple Cider x 15
</t>
    </r>
    <r>
      <rPr>
        <sz val="12"/>
        <rFont val="Calibri"/>
        <family val="2"/>
        <scheme val="minor"/>
      </rPr>
      <t>500ml Bottles #</t>
    </r>
  </si>
  <si>
    <t>Beer Buggie Rental + 50 litres Draught Lager (Pravha) + Ice</t>
  </si>
  <si>
    <t>F2UBEERBUG</t>
  </si>
  <si>
    <r>
      <t xml:space="preserve">Gordon's Gin
</t>
    </r>
    <r>
      <rPr>
        <sz val="12"/>
        <rFont val="Calibri"/>
        <family val="2"/>
        <scheme val="minor"/>
      </rPr>
      <t>70cl</t>
    </r>
  </si>
  <si>
    <r>
      <t xml:space="preserve">Bell's Whisky
</t>
    </r>
    <r>
      <rPr>
        <sz val="12"/>
        <rFont val="Calibri"/>
        <family val="2"/>
        <scheme val="minor"/>
      </rPr>
      <t>70cl</t>
    </r>
  </si>
  <si>
    <t>776150</t>
  </si>
  <si>
    <r>
      <t xml:space="preserve">Smirnoff Vodka
</t>
    </r>
    <r>
      <rPr>
        <sz val="12"/>
        <rFont val="Calibri"/>
        <family val="2"/>
        <scheme val="minor"/>
      </rPr>
      <t>70cl</t>
    </r>
  </si>
  <si>
    <t>761500</t>
  </si>
  <si>
    <t>Wine and Sparkling Wine</t>
  </si>
  <si>
    <r>
      <t xml:space="preserve">Baco Seta Prosecco Extra Dry
</t>
    </r>
    <r>
      <rPr>
        <sz val="12"/>
        <rFont val="Calibri"/>
        <family val="2"/>
        <scheme val="minor"/>
      </rPr>
      <t>Bottle</t>
    </r>
  </si>
  <si>
    <t>4195886</t>
  </si>
  <si>
    <r>
      <t xml:space="preserve">Solandia Nero d'Avola
</t>
    </r>
    <r>
      <rPr>
        <sz val="12"/>
        <rFont val="Calibri"/>
        <family val="2"/>
        <scheme val="minor"/>
      </rPr>
      <t>Bottle</t>
    </r>
  </si>
  <si>
    <t>4969791</t>
  </si>
  <si>
    <r>
      <t xml:space="preserve">Pontebello Pinot Grigio, Venezie
</t>
    </r>
    <r>
      <rPr>
        <sz val="12"/>
        <rFont val="Calibri"/>
        <family val="2"/>
        <scheme val="minor"/>
      </rPr>
      <t>Bottle</t>
    </r>
  </si>
  <si>
    <t>4307627</t>
  </si>
  <si>
    <r>
      <t xml:space="preserve">Lunaris By Callis Malbec San Juan 
</t>
    </r>
    <r>
      <rPr>
        <sz val="12"/>
        <rFont val="Calibri"/>
        <family val="2"/>
        <scheme val="minor"/>
      </rPr>
      <t>Bottle</t>
    </r>
  </si>
  <si>
    <r>
      <t xml:space="preserve"> Finca Las Moras Seremos Torrontes San Juan
</t>
    </r>
    <r>
      <rPr>
        <sz val="12"/>
        <rFont val="Calibri"/>
        <family val="2"/>
        <scheme val="minor"/>
      </rPr>
      <t>Bottle</t>
    </r>
  </si>
  <si>
    <r>
      <t xml:space="preserve">Monte Verde Merlot Rose (Central Valley)
</t>
    </r>
    <r>
      <rPr>
        <sz val="12"/>
        <rFont val="Calibri"/>
        <family val="2"/>
        <scheme val="minor"/>
      </rPr>
      <t>Bottle</t>
    </r>
  </si>
  <si>
    <r>
      <t xml:space="preserve">Monte Verde Sauvignon Blanc (Central Valley)
</t>
    </r>
    <r>
      <rPr>
        <sz val="12"/>
        <rFont val="Calibri"/>
        <family val="2"/>
        <scheme val="minor"/>
      </rPr>
      <t>Bottle</t>
    </r>
  </si>
  <si>
    <r>
      <t xml:space="preserve">Monte Verde Merlot
(Central Valley) Merlot </t>
    </r>
    <r>
      <rPr>
        <sz val="12"/>
        <rFont val="Calibri"/>
        <family val="2"/>
        <scheme val="minor"/>
      </rPr>
      <t>Bottle</t>
    </r>
  </si>
  <si>
    <t>Soft Drinks</t>
  </si>
  <si>
    <r>
      <t xml:space="preserve">Still Mineral Water x 12
</t>
    </r>
    <r>
      <rPr>
        <sz val="12"/>
        <rFont val="Calibri"/>
        <family val="2"/>
        <scheme val="minor"/>
      </rPr>
      <t>500ml</t>
    </r>
    <r>
      <rPr>
        <b/>
        <sz val="12"/>
        <rFont val="Calibri"/>
        <family val="2"/>
        <scheme val="minor"/>
      </rPr>
      <t xml:space="preserve"> </t>
    </r>
    <r>
      <rPr>
        <sz val="11"/>
        <color rgb="FF0000FF"/>
        <rFont val="Calibri"/>
        <family val="2"/>
        <scheme val="minor"/>
      </rPr>
      <t>0kcal per bottle</t>
    </r>
  </si>
  <si>
    <t>4088716</t>
  </si>
  <si>
    <r>
      <t xml:space="preserve">Still Mineral Water x 24
</t>
    </r>
    <r>
      <rPr>
        <sz val="12"/>
        <rFont val="Calibri"/>
        <family val="2"/>
        <scheme val="minor"/>
      </rPr>
      <t>500ml</t>
    </r>
    <r>
      <rPr>
        <b/>
        <sz val="12"/>
        <rFont val="Calibri"/>
        <family val="2"/>
        <scheme val="minor"/>
      </rPr>
      <t xml:space="preserve"> </t>
    </r>
    <r>
      <rPr>
        <sz val="11"/>
        <color rgb="FF0000FF"/>
        <rFont val="Calibri"/>
        <family val="2"/>
        <scheme val="minor"/>
      </rPr>
      <t>0kcal per bottle</t>
    </r>
  </si>
  <si>
    <t>3755360</t>
  </si>
  <si>
    <r>
      <t xml:space="preserve">Sparkling Mineral Water x 12
</t>
    </r>
    <r>
      <rPr>
        <sz val="12"/>
        <rFont val="Calibri"/>
        <family val="2"/>
        <scheme val="minor"/>
      </rPr>
      <t>500m</t>
    </r>
    <r>
      <rPr>
        <sz val="11"/>
        <rFont val="Calibri"/>
        <family val="2"/>
        <scheme val="minor"/>
      </rPr>
      <t>l</t>
    </r>
    <r>
      <rPr>
        <sz val="12"/>
        <rFont val="Calibri"/>
        <family val="2"/>
        <scheme val="minor"/>
      </rPr>
      <t xml:space="preserve"> </t>
    </r>
    <r>
      <rPr>
        <sz val="11"/>
        <color rgb="FF0000FF"/>
        <rFont val="Calibri"/>
        <family val="2"/>
        <scheme val="minor"/>
      </rPr>
      <t>0kcal per bottle</t>
    </r>
  </si>
  <si>
    <t>4102447</t>
  </si>
  <si>
    <t>Sparkling Mineral x 12</t>
  </si>
  <si>
    <r>
      <t xml:space="preserve">Sparkling Mineral Water x 24
</t>
    </r>
    <r>
      <rPr>
        <sz val="12"/>
        <rFont val="Calibri"/>
        <family val="2"/>
        <scheme val="minor"/>
      </rPr>
      <t>500ml</t>
    </r>
    <r>
      <rPr>
        <b/>
        <sz val="12"/>
        <rFont val="Calibri"/>
        <family val="2"/>
        <scheme val="minor"/>
      </rPr>
      <t xml:space="preserve"> </t>
    </r>
    <r>
      <rPr>
        <sz val="10"/>
        <color rgb="FF0000FF"/>
        <rFont val="Calibri"/>
        <family val="2"/>
        <scheme val="minor"/>
      </rPr>
      <t>0kcal per bottle</t>
    </r>
  </si>
  <si>
    <t>3779028</t>
  </si>
  <si>
    <t>Sparkling Mineral x 24</t>
  </si>
  <si>
    <r>
      <t xml:space="preserve">Still Mineral Water Bottle
</t>
    </r>
    <r>
      <rPr>
        <sz val="12"/>
        <rFont val="Calibri"/>
        <family val="2"/>
        <scheme val="minor"/>
      </rPr>
      <t>750ml</t>
    </r>
    <r>
      <rPr>
        <b/>
        <sz val="11"/>
        <rFont val="Calibri"/>
        <family val="2"/>
        <scheme val="minor"/>
      </rPr>
      <t xml:space="preserve"> </t>
    </r>
    <r>
      <rPr>
        <sz val="11"/>
        <color rgb="FF0000FF"/>
        <rFont val="Calibri"/>
        <family val="2"/>
        <scheme val="minor"/>
      </rPr>
      <t>0kcal per bottle</t>
    </r>
  </si>
  <si>
    <t>STILL</t>
  </si>
  <si>
    <r>
      <t xml:space="preserve">Sparkling Mineral Water Bottle
</t>
    </r>
    <r>
      <rPr>
        <sz val="12"/>
        <rFont val="Calibri"/>
        <family val="2"/>
        <scheme val="minor"/>
      </rPr>
      <t xml:space="preserve">750ml </t>
    </r>
    <r>
      <rPr>
        <sz val="11"/>
        <color rgb="FF0000FF"/>
        <rFont val="Calibri"/>
        <family val="2"/>
        <scheme val="minor"/>
      </rPr>
      <t>0kcal per bottle</t>
    </r>
  </si>
  <si>
    <t>SPARK</t>
  </si>
  <si>
    <r>
      <t xml:space="preserve">1 Litre UHT Orange Juice Carton
</t>
    </r>
    <r>
      <rPr>
        <sz val="10"/>
        <color rgb="FF0000FF"/>
        <rFont val="Calibri"/>
        <family val="2"/>
        <scheme val="minor"/>
      </rPr>
      <t>42Kcal per 100ml</t>
    </r>
  </si>
  <si>
    <t>3730791</t>
  </si>
  <si>
    <r>
      <t xml:space="preserve">Tropicana Smooth Orange Juice 250ml x 8
</t>
    </r>
    <r>
      <rPr>
        <sz val="10"/>
        <color rgb="FF0000FF"/>
        <rFont val="Calibri"/>
        <family val="2"/>
        <scheme val="minor"/>
      </rPr>
      <t>103Kcal per 250ml</t>
    </r>
  </si>
  <si>
    <t>514175</t>
  </si>
  <si>
    <r>
      <t xml:space="preserve">Tonic Water 200ml x 12
</t>
    </r>
    <r>
      <rPr>
        <sz val="10"/>
        <color rgb="FF0000FF"/>
        <rFont val="Calibri"/>
        <family val="2"/>
        <scheme val="minor"/>
      </rPr>
      <t>42Kcal per 200ml</t>
    </r>
  </si>
  <si>
    <t>500304</t>
  </si>
  <si>
    <r>
      <t xml:space="preserve">Pepsi 500ml x 12
</t>
    </r>
    <r>
      <rPr>
        <sz val="10"/>
        <color rgb="FF0000FF"/>
        <rFont val="Calibri"/>
        <family val="2"/>
        <scheme val="minor"/>
      </rPr>
      <t>220Kcal per 500ml</t>
    </r>
  </si>
  <si>
    <t>523675</t>
  </si>
  <si>
    <r>
      <t xml:space="preserve">Pepsi 500ml x 24
</t>
    </r>
    <r>
      <rPr>
        <sz val="10"/>
        <color rgb="FF0000FF"/>
        <rFont val="Calibri"/>
        <family val="2"/>
        <scheme val="minor"/>
      </rPr>
      <t>220Kcal per 500ml</t>
    </r>
  </si>
  <si>
    <t>4489364</t>
  </si>
  <si>
    <r>
      <t xml:space="preserve">Diet Pepsi 500ml x 12
</t>
    </r>
    <r>
      <rPr>
        <sz val="10"/>
        <color rgb="FF0000FF"/>
        <rFont val="Calibri"/>
        <family val="2"/>
        <scheme val="minor"/>
      </rPr>
      <t>3 Kcal per 500ml</t>
    </r>
  </si>
  <si>
    <t>656154</t>
  </si>
  <si>
    <r>
      <t xml:space="preserve">Diet Pepsi 500ml x 24
</t>
    </r>
    <r>
      <rPr>
        <sz val="10"/>
        <color rgb="FF0000FF"/>
        <rFont val="Calibri"/>
        <family val="2"/>
        <scheme val="minor"/>
      </rPr>
      <t>3 Kcal per 500ml</t>
    </r>
  </si>
  <si>
    <t>523674</t>
  </si>
  <si>
    <r>
      <t xml:space="preserve">Pepsi Max 500ml x 12
</t>
    </r>
    <r>
      <rPr>
        <sz val="10"/>
        <color rgb="FF0000FF"/>
        <rFont val="Calibri"/>
        <family val="2"/>
        <scheme val="minor"/>
      </rPr>
      <t>2Kcal per 500ml</t>
    </r>
  </si>
  <si>
    <t>4489365</t>
  </si>
  <si>
    <r>
      <t xml:space="preserve">Pepsi Max 500ml x 24
</t>
    </r>
    <r>
      <rPr>
        <sz val="10"/>
        <color rgb="FF0000FF"/>
        <rFont val="Calibri"/>
        <family val="2"/>
        <scheme val="minor"/>
      </rPr>
      <t>2Kcal per 500ml</t>
    </r>
  </si>
  <si>
    <t>523731</t>
  </si>
  <si>
    <r>
      <t xml:space="preserve">Pepsi Max Cherry 500ml x 12
</t>
    </r>
    <r>
      <rPr>
        <sz val="10"/>
        <color rgb="FF0000FF"/>
        <rFont val="Calibri"/>
        <family val="2"/>
        <scheme val="minor"/>
      </rPr>
      <t>3Kcal per 500ml</t>
    </r>
  </si>
  <si>
    <t>5043427</t>
  </si>
  <si>
    <r>
      <t xml:space="preserve">Pepsi Max Cherry 500ml x 24
</t>
    </r>
    <r>
      <rPr>
        <sz val="10"/>
        <color rgb="FF0000FF"/>
        <rFont val="Calibri"/>
        <family val="2"/>
        <scheme val="minor"/>
      </rPr>
      <t>3Kcal per 500ml</t>
    </r>
  </si>
  <si>
    <t>523723</t>
  </si>
  <si>
    <r>
      <t xml:space="preserve">Tango Orange 500ml x 12
</t>
    </r>
    <r>
      <rPr>
        <sz val="10"/>
        <color rgb="FF0000FF"/>
        <rFont val="Calibri"/>
        <family val="2"/>
        <scheme val="minor"/>
      </rPr>
      <t>95Kcal per 500ml</t>
    </r>
  </si>
  <si>
    <t>523676</t>
  </si>
  <si>
    <r>
      <t xml:space="preserve">Tango Orange 500ml x 24
</t>
    </r>
    <r>
      <rPr>
        <sz val="10"/>
        <color rgb="FF0000FF"/>
        <rFont val="Calibri"/>
        <family val="2"/>
        <scheme val="minor"/>
      </rPr>
      <t>95Kcal per 500ml</t>
    </r>
  </si>
  <si>
    <t>656107</t>
  </si>
  <si>
    <r>
      <t xml:space="preserve">7up Free 500ml x 12
</t>
    </r>
    <r>
      <rPr>
        <sz val="11"/>
        <color rgb="FF0000FF"/>
        <rFont val="Calibri"/>
        <family val="2"/>
        <scheme val="minor"/>
      </rPr>
      <t>10Kcal per 500ml</t>
    </r>
  </si>
  <si>
    <t>656108</t>
  </si>
  <si>
    <r>
      <t xml:space="preserve">7up Free 500ml x 24
</t>
    </r>
    <r>
      <rPr>
        <sz val="11"/>
        <color rgb="FF0000FF"/>
        <rFont val="Calibri"/>
        <family val="2"/>
        <scheme val="minor"/>
      </rPr>
      <t>10Kcal per 500ml</t>
    </r>
  </si>
  <si>
    <t>523677</t>
  </si>
  <si>
    <t>Hot Drinks</t>
  </si>
  <si>
    <t>Items marked ⚡ will require power supply on the stand. Ordered through the event contractor.</t>
  </si>
  <si>
    <t>Equipment is hire only. Missing and/or damaged equipment will incur additional charge.</t>
  </si>
  <si>
    <r>
      <t xml:space="preserve">5 Litre Flask of Tea (Black)
</t>
    </r>
    <r>
      <rPr>
        <sz val="11"/>
        <rFont val="Calibri"/>
        <family val="2"/>
        <scheme val="minor"/>
      </rPr>
      <t xml:space="preserve">Including Supplies for Approx. </t>
    </r>
    <r>
      <rPr>
        <sz val="12"/>
        <rFont val="Calibri"/>
        <family val="2"/>
        <scheme val="minor"/>
      </rPr>
      <t>20 Cups</t>
    </r>
    <r>
      <rPr>
        <sz val="10"/>
        <color rgb="FF0000FF"/>
        <rFont val="Calibri"/>
        <family val="2"/>
        <scheme val="minor"/>
      </rPr>
      <t xml:space="preserve"> 21Kcal per 8oz Cup</t>
    </r>
  </si>
  <si>
    <t>4141015</t>
  </si>
  <si>
    <r>
      <t xml:space="preserve">5 Litre Flask of Coffee (Black) </t>
    </r>
    <r>
      <rPr>
        <sz val="10"/>
        <rFont val="Calibri"/>
        <family val="2"/>
        <scheme val="minor"/>
      </rPr>
      <t>Including Supplies for Approx. 20 Cups</t>
    </r>
    <r>
      <rPr>
        <sz val="11"/>
        <rFont val="Calibri"/>
        <family val="2"/>
        <scheme val="minor"/>
      </rPr>
      <t xml:space="preserve">
</t>
    </r>
    <r>
      <rPr>
        <sz val="11"/>
        <color rgb="FF0000FF"/>
        <rFont val="Calibri"/>
        <family val="2"/>
        <scheme val="minor"/>
      </rPr>
      <t>21</t>
    </r>
    <r>
      <rPr>
        <sz val="10"/>
        <color rgb="FF0000FF"/>
        <rFont val="Calibri"/>
        <family val="2"/>
        <scheme val="minor"/>
      </rPr>
      <t>Kcal per 8oz Cup</t>
    </r>
  </si>
  <si>
    <t>4161051</t>
  </si>
  <si>
    <t>5 Litre Flask of Coffee (Black)</t>
  </si>
  <si>
    <t>5 Litre Flask of Hot Water</t>
  </si>
  <si>
    <t>FLASK</t>
  </si>
  <si>
    <r>
      <t xml:space="preserve">1.7 Litre Kettle </t>
    </r>
    <r>
      <rPr>
        <b/>
        <sz val="8"/>
        <rFont val="Calibri"/>
        <family val="2"/>
        <scheme val="minor"/>
      </rPr>
      <t>⚡</t>
    </r>
    <r>
      <rPr>
        <b/>
        <sz val="12"/>
        <rFont val="Calibri"/>
        <family val="2"/>
        <scheme val="minor"/>
      </rPr>
      <t xml:space="preserve">
</t>
    </r>
    <r>
      <rPr>
        <sz val="12"/>
        <rFont val="Calibri"/>
        <family val="2"/>
        <scheme val="minor"/>
      </rPr>
      <t>Power: 2kw</t>
    </r>
  </si>
  <si>
    <t>KETTLE1</t>
  </si>
  <si>
    <t>Twining's Everyday
Tea x 50 Bags</t>
  </si>
  <si>
    <t>5985732</t>
  </si>
  <si>
    <t>Twining's Herbal &amp;
Fruit Tea x 20 Bags</t>
  </si>
  <si>
    <t>5048080</t>
  </si>
  <si>
    <r>
      <t xml:space="preserve">Nescafe Original Instant Coffee
</t>
    </r>
    <r>
      <rPr>
        <sz val="12"/>
        <rFont val="Calibri"/>
        <family val="2"/>
        <scheme val="minor"/>
      </rPr>
      <t>1 x 200g</t>
    </r>
  </si>
  <si>
    <t>FAIR2</t>
  </si>
  <si>
    <r>
      <t xml:space="preserve">Fairtrade White Sugar Sticks x 100**
</t>
    </r>
    <r>
      <rPr>
        <sz val="11"/>
        <color rgb="FF0000FF"/>
        <rFont val="Calibri"/>
        <family val="2"/>
        <scheme val="minor"/>
      </rPr>
      <t>10Kcal Each</t>
    </r>
  </si>
  <si>
    <t>5311440</t>
  </si>
  <si>
    <r>
      <t xml:space="preserve">Brown Sugar Sticks
x 100
</t>
    </r>
    <r>
      <rPr>
        <sz val="11"/>
        <color rgb="FF0000FF"/>
        <rFont val="Calibri"/>
        <family val="2"/>
        <scheme val="minor"/>
      </rPr>
      <t>10Kcal Each</t>
    </r>
  </si>
  <si>
    <t>SUGAR2</t>
  </si>
  <si>
    <r>
      <t xml:space="preserve">Candarel Sweeteners
x 50
</t>
    </r>
    <r>
      <rPr>
        <sz val="11"/>
        <color rgb="FF0000FF"/>
        <rFont val="Calibri"/>
        <family val="2"/>
        <scheme val="minor"/>
      </rPr>
      <t>9Kcal Each</t>
    </r>
  </si>
  <si>
    <t>4227729</t>
  </si>
  <si>
    <r>
      <t xml:space="preserve">Fresh Milk 2 Litres
</t>
    </r>
    <r>
      <rPr>
        <sz val="11"/>
        <color rgb="FF0000FF"/>
        <rFont val="Calibri"/>
        <family val="2"/>
        <scheme val="minor"/>
      </rPr>
      <t>538Kcal per Litre</t>
    </r>
  </si>
  <si>
    <t>4263447</t>
  </si>
  <si>
    <r>
      <t xml:space="preserve">UHT Milk Jiggers x 120
</t>
    </r>
    <r>
      <rPr>
        <sz val="11"/>
        <color rgb="FF0000FF"/>
        <rFont val="Calibri"/>
        <family val="2"/>
        <scheme val="minor"/>
      </rPr>
      <t>6Kcal Each</t>
    </r>
  </si>
  <si>
    <t>4257608</t>
  </si>
  <si>
    <r>
      <t xml:space="preserve">Alpro Almond Milk 1 Litre
</t>
    </r>
    <r>
      <rPr>
        <sz val="11"/>
        <color rgb="FF0000FF"/>
        <rFont val="Calibri"/>
        <family val="2"/>
        <scheme val="minor"/>
      </rPr>
      <t>240Kcal per Litre</t>
    </r>
  </si>
  <si>
    <t>4962949</t>
  </si>
  <si>
    <r>
      <t xml:space="preserve">Alpro Soya Milk 1 Litre
</t>
    </r>
    <r>
      <rPr>
        <sz val="11"/>
        <color rgb="FF0000FF"/>
        <rFont val="Calibri"/>
        <family val="2"/>
        <scheme val="minor"/>
      </rPr>
      <t>420Kcal per Litre</t>
    </r>
  </si>
  <si>
    <t>3951751</t>
  </si>
  <si>
    <r>
      <t xml:space="preserve">Fair Trade Bulk Brew ground coffee </t>
    </r>
    <r>
      <rPr>
        <sz val="12"/>
        <rFont val="Calibri"/>
        <family val="2"/>
        <scheme val="minor"/>
      </rPr>
      <t>150g x 2</t>
    </r>
  </si>
  <si>
    <t>FAIR3</t>
  </si>
  <si>
    <r>
      <t xml:space="preserve">Coffee Percolator </t>
    </r>
    <r>
      <rPr>
        <b/>
        <sz val="8"/>
        <rFont val="Calibri"/>
        <family val="2"/>
        <scheme val="minor"/>
      </rPr>
      <t>⚡</t>
    </r>
    <r>
      <rPr>
        <b/>
        <sz val="12"/>
        <rFont val="Calibri"/>
        <family val="2"/>
        <scheme val="minor"/>
      </rPr>
      <t xml:space="preserve">
</t>
    </r>
    <r>
      <rPr>
        <sz val="12"/>
        <rFont val="Calibri"/>
        <family val="2"/>
        <scheme val="minor"/>
      </rPr>
      <t>8 - 10 Cups</t>
    </r>
  </si>
  <si>
    <t>COFFEE2</t>
  </si>
  <si>
    <r>
      <t xml:space="preserve">Nespresso Machine Hire </t>
    </r>
    <r>
      <rPr>
        <b/>
        <sz val="7"/>
        <rFont val="Calibri"/>
        <family val="2"/>
        <scheme val="minor"/>
      </rPr>
      <t>⚡</t>
    </r>
    <r>
      <rPr>
        <b/>
        <sz val="12"/>
        <rFont val="Calibri"/>
        <family val="2"/>
        <scheme val="minor"/>
      </rPr>
      <t xml:space="preserve">
</t>
    </r>
    <r>
      <rPr>
        <sz val="12"/>
        <rFont val="Calibri"/>
        <family val="2"/>
        <scheme val="minor"/>
      </rPr>
      <t>Supplies for Approx. 100</t>
    </r>
  </si>
  <si>
    <t>F2U75</t>
  </si>
  <si>
    <t>Nespresso Capsules
x 20</t>
  </si>
  <si>
    <t>506004</t>
  </si>
  <si>
    <r>
      <t xml:space="preserve">Nespresso Cappuncinatore Milk Frother CS20 </t>
    </r>
    <r>
      <rPr>
        <b/>
        <sz val="8"/>
        <rFont val="Calibri"/>
        <family val="2"/>
        <scheme val="minor"/>
      </rPr>
      <t>⚡</t>
    </r>
  </si>
  <si>
    <t>CS 20</t>
  </si>
  <si>
    <t>Milk Frother</t>
  </si>
  <si>
    <t>Equipment and Refills</t>
  </si>
  <si>
    <t>WCWC</t>
  </si>
  <si>
    <t>Water Cooler Cups x 100</t>
  </si>
  <si>
    <t>DISP2</t>
  </si>
  <si>
    <r>
      <t xml:space="preserve">Water Cooler Butt and 100 Cups
</t>
    </r>
    <r>
      <rPr>
        <sz val="12"/>
        <rFont val="Calibri"/>
        <family val="2"/>
        <scheme val="minor"/>
      </rPr>
      <t>18.9 Litre</t>
    </r>
  </si>
  <si>
    <t>5897052</t>
  </si>
  <si>
    <t>Tall Glasses x 5</t>
  </si>
  <si>
    <t>GLA66</t>
  </si>
  <si>
    <t>Wine Glasses x 5</t>
  </si>
  <si>
    <t>GLA65</t>
  </si>
  <si>
    <t>Cups and Saucers x 5</t>
  </si>
  <si>
    <t>F2U1</t>
  </si>
  <si>
    <t>Teaspoons x 5</t>
  </si>
  <si>
    <t>CUT1</t>
  </si>
  <si>
    <t>Mugs x 6</t>
  </si>
  <si>
    <t>MUGS</t>
  </si>
  <si>
    <t>Glass Jug</t>
  </si>
  <si>
    <t>GLA67</t>
  </si>
  <si>
    <t>Milk Jug</t>
  </si>
  <si>
    <t>F2U6</t>
  </si>
  <si>
    <t>Sugar Bowl</t>
  </si>
  <si>
    <t>F2U7</t>
  </si>
  <si>
    <t>Oval Plates x 5</t>
  </si>
  <si>
    <t>F2U3</t>
  </si>
  <si>
    <t>Champagne Glasses
x 5</t>
  </si>
  <si>
    <t>GLA64</t>
  </si>
  <si>
    <t>Wine / Champagne Bucket</t>
  </si>
  <si>
    <t>BUCK2</t>
  </si>
  <si>
    <t>Thermal Ice Bucket with Tongs</t>
  </si>
  <si>
    <t>BUCK1</t>
  </si>
  <si>
    <r>
      <t xml:space="preserve">Ice Bucket
</t>
    </r>
    <r>
      <rPr>
        <sz val="12"/>
        <rFont val="Calibri"/>
        <family val="2"/>
        <scheme val="minor"/>
      </rPr>
      <t>Holds 12kg</t>
    </r>
  </si>
  <si>
    <t>ICT</t>
  </si>
  <si>
    <t>4kg Bag of Ice</t>
  </si>
  <si>
    <t>ICE</t>
  </si>
  <si>
    <t>9kg Bag of Ice</t>
  </si>
  <si>
    <t>ICE1</t>
  </si>
  <si>
    <t>Snacks</t>
  </si>
  <si>
    <r>
      <t xml:space="preserve">Sweet Biscuits 1kg
</t>
    </r>
    <r>
      <rPr>
        <sz val="11"/>
        <color rgb="FF0000FF"/>
        <rFont val="Calibri"/>
        <family val="2"/>
        <scheme val="minor"/>
      </rPr>
      <t>488Kcal per 100g</t>
    </r>
  </si>
  <si>
    <t>5037320</t>
  </si>
  <si>
    <r>
      <t xml:space="preserve">Border Luxury Biscuit Selection 800g
</t>
    </r>
    <r>
      <rPr>
        <sz val="11"/>
        <color rgb="FF0000FF"/>
        <rFont val="Calibri"/>
        <family val="2"/>
        <scheme val="minor"/>
      </rPr>
      <t>475Kcal per 100g</t>
    </r>
  </si>
  <si>
    <t>4262122</t>
  </si>
  <si>
    <r>
      <t xml:space="preserve">Real Sea Salted Crisps
6 x 40g
</t>
    </r>
    <r>
      <rPr>
        <sz val="11"/>
        <color rgb="FF0000FF"/>
        <rFont val="Calibri"/>
        <family val="2"/>
        <scheme val="minor"/>
      </rPr>
      <t>176Kcal per bag</t>
    </r>
  </si>
  <si>
    <t>4090822</t>
  </si>
  <si>
    <r>
      <t xml:space="preserve">Assorted Crisps 6 x 40g
</t>
    </r>
    <r>
      <rPr>
        <sz val="11"/>
        <color rgb="FF0000FF"/>
        <rFont val="Calibri"/>
        <family val="2"/>
        <scheme val="minor"/>
      </rPr>
      <t>173Kcal per bag</t>
    </r>
  </si>
  <si>
    <t>5255071</t>
  </si>
  <si>
    <r>
      <t xml:space="preserve">Mini Cheddars 6 x 50g
</t>
    </r>
    <r>
      <rPr>
        <sz val="11"/>
        <color rgb="FF0000FF"/>
        <rFont val="Calibri"/>
        <family val="2"/>
        <scheme val="minor"/>
      </rPr>
      <t>256Kcal per bag</t>
    </r>
  </si>
  <si>
    <t>3569710</t>
  </si>
  <si>
    <r>
      <t xml:space="preserve">Dry Roasted Peanuts 
6 x 45g
</t>
    </r>
    <r>
      <rPr>
        <sz val="11"/>
        <color rgb="FF0000FF"/>
        <rFont val="Calibri"/>
        <family val="2"/>
        <scheme val="minor"/>
      </rPr>
      <t>266Kcal per bag</t>
    </r>
  </si>
  <si>
    <t>5752432</t>
  </si>
  <si>
    <r>
      <t xml:space="preserve">Salted Peanuts 6 x 45g
</t>
    </r>
    <r>
      <rPr>
        <sz val="11"/>
        <color rgb="FF0000FF"/>
        <rFont val="Calibri"/>
        <family val="2"/>
        <scheme val="minor"/>
      </rPr>
      <t>271Kcal per bag</t>
    </r>
  </si>
  <si>
    <t>522551</t>
  </si>
  <si>
    <r>
      <t xml:space="preserve">Nuts and Seed 4 Bags
</t>
    </r>
    <r>
      <rPr>
        <sz val="11"/>
        <color rgb="FF0000FF"/>
        <rFont val="Calibri"/>
        <family val="2"/>
        <scheme val="minor"/>
      </rPr>
      <t>301 Kcal per 100g</t>
    </r>
  </si>
  <si>
    <t>4007010</t>
  </si>
  <si>
    <t>Disposables</t>
  </si>
  <si>
    <t>Cold Drink Glasses x 50</t>
  </si>
  <si>
    <t>DISP9A</t>
  </si>
  <si>
    <t>Hot Drinks Cups x 25</t>
  </si>
  <si>
    <t>DISP4</t>
  </si>
  <si>
    <t>Wine Glasses x 10</t>
  </si>
  <si>
    <t>3597668</t>
  </si>
  <si>
    <t>Champagne Glasses x 10</t>
  </si>
  <si>
    <t>DISP10</t>
  </si>
  <si>
    <t>Half Pint Glasses x 50</t>
  </si>
  <si>
    <t>DISP9</t>
  </si>
  <si>
    <t>Paper Plates x 25</t>
  </si>
  <si>
    <t>DISP21</t>
  </si>
  <si>
    <t>Plastic Teaspoons x10</t>
  </si>
  <si>
    <t>DISP15</t>
  </si>
  <si>
    <t>White Serviettes x 125</t>
  </si>
  <si>
    <t>DISP12</t>
  </si>
  <si>
    <t>Wooden Stirrers x 1000</t>
  </si>
  <si>
    <t>5912324</t>
  </si>
  <si>
    <t>No Fuss Packages</t>
  </si>
  <si>
    <t>Breakfast Package:</t>
  </si>
  <si>
    <t>F2U52</t>
  </si>
  <si>
    <t>Breakfast Package</t>
  </si>
  <si>
    <t>Mini Muffin Platter</t>
  </si>
  <si>
    <t>Danish Pastry Platter</t>
  </si>
  <si>
    <t>Plastic Tumblers</t>
  </si>
  <si>
    <t xml:space="preserve">Flask of Tea (black) </t>
  </si>
  <si>
    <t xml:space="preserve">Flask of Coffee (black) </t>
  </si>
  <si>
    <t>8 Orange Juice Bottles</t>
  </si>
  <si>
    <t>389 Kcal per serving</t>
  </si>
  <si>
    <t>Feed the Troops Package:</t>
  </si>
  <si>
    <t>F2U53</t>
  </si>
  <si>
    <t>Feed the Troops Package</t>
  </si>
  <si>
    <t>Meat Sandwich Platter</t>
  </si>
  <si>
    <t>Veg Sandwich Platter</t>
  </si>
  <si>
    <t>500ml Still Water x 12</t>
  </si>
  <si>
    <t>6 Bags of Assorted Crisps</t>
  </si>
  <si>
    <t>752 Kcal per serving</t>
  </si>
  <si>
    <t>Hot Drinks Starter Package:</t>
  </si>
  <si>
    <t>100 Teabags</t>
  </si>
  <si>
    <t>Instant Coffee 250g</t>
  </si>
  <si>
    <t>Hot Chocolate x 10 Sachets</t>
  </si>
  <si>
    <t>Hot Drinks Cups</t>
  </si>
  <si>
    <t>200 White Sugar Sticks</t>
  </si>
  <si>
    <t>240 Milk Portions</t>
  </si>
  <si>
    <t>Wooden Stirrers</t>
  </si>
  <si>
    <t>Kettle Hire</t>
  </si>
  <si>
    <t>Hygiene Packages</t>
  </si>
  <si>
    <t>Hygiene and Cleaning</t>
  </si>
  <si>
    <t>Blue Paper Roll</t>
  </si>
  <si>
    <t>DISP7</t>
  </si>
  <si>
    <t>Multi Surface Cleaner</t>
  </si>
  <si>
    <t>CLEAN7</t>
  </si>
  <si>
    <t>Wipe Cloths x 6</t>
  </si>
  <si>
    <t>CLEAN10</t>
  </si>
  <si>
    <t>Glass Cleaner</t>
  </si>
  <si>
    <t>CLEAN1</t>
  </si>
  <si>
    <t>Refuse Sacks x 10</t>
  </si>
  <si>
    <t>CLEAN6</t>
  </si>
  <si>
    <t>Washing Up Bowl</t>
  </si>
  <si>
    <t>CLEAN4</t>
  </si>
  <si>
    <t>Washing Up Liquid</t>
  </si>
  <si>
    <t>CLEAN3</t>
  </si>
  <si>
    <t>Rubber Gloves</t>
  </si>
  <si>
    <t>CLEAN5</t>
  </si>
  <si>
    <t>Tea Towel</t>
  </si>
  <si>
    <t>CLEAN2</t>
  </si>
  <si>
    <t>Hygiene Package 1:</t>
  </si>
  <si>
    <t>F2U29</t>
  </si>
  <si>
    <t>Alcohol Handgel</t>
  </si>
  <si>
    <t>1 Box of Latex Gloves</t>
  </si>
  <si>
    <t>Hygiene Package 2:</t>
  </si>
  <si>
    <t>F2U30</t>
  </si>
  <si>
    <t>Sanitiser Spray</t>
  </si>
  <si>
    <t>Hygiene Package 3:</t>
  </si>
  <si>
    <t>F2U31</t>
  </si>
  <si>
    <t>Portable Handwash Basin</t>
  </si>
  <si>
    <t>Liquid Soap</t>
  </si>
  <si>
    <t>Hygiene Package 4:</t>
  </si>
  <si>
    <t>F2U32</t>
  </si>
  <si>
    <t>Calibrated Temp Probe</t>
  </si>
  <si>
    <t>70 Antibac Prob Wipes</t>
  </si>
  <si>
    <t>Complete Hygiene Package:</t>
  </si>
  <si>
    <t>F2U33</t>
  </si>
  <si>
    <t>All Items Contained in
Packages 1-4</t>
  </si>
  <si>
    <t>Graphics and Rigging</t>
  </si>
  <si>
    <r>
      <rPr>
        <b/>
        <sz val="20"/>
        <color rgb="FFE30613"/>
        <rFont val="Calibri"/>
        <family val="2"/>
        <scheme val="minor"/>
      </rPr>
      <t>Stand out from the crowd…</t>
    </r>
    <r>
      <rPr>
        <b/>
        <sz val="18"/>
        <color rgb="FFE30613"/>
        <rFont val="Calibri"/>
        <family val="2"/>
        <scheme val="minor"/>
      </rPr>
      <t xml:space="preserve">
</t>
    </r>
    <r>
      <rPr>
        <b/>
        <sz val="14"/>
        <rFont val="Calibri"/>
        <family val="2"/>
        <scheme val="minor"/>
      </rPr>
      <t>Make a real statement with attention-grabbing Graphics.</t>
    </r>
  </si>
  <si>
    <t>From hanging banners to branded facia, wall cladding to floor vinyl,
our experienced in-house team will help you transform your space with great looking
graphics produced, delivered and installed ready for the event.
Ask for a copy of our Exhibitor Graphics Brochure to see the whole range of products available.</t>
  </si>
  <si>
    <t>…Rise above the competition.</t>
  </si>
  <si>
    <r>
      <t xml:space="preserve">From primary rigging points to lighting truss and complex structures. Let our Technical Sales team help you plan the most efficient way of delivering your stand rigging requirements.
Email </t>
    </r>
    <r>
      <rPr>
        <b/>
        <sz val="14"/>
        <color rgb="FFE30613"/>
        <rFont val="Calibri"/>
        <family val="2"/>
        <scheme val="minor"/>
      </rPr>
      <t>technicalsales@thenec.co.uk</t>
    </r>
    <r>
      <rPr>
        <b/>
        <sz val="14"/>
        <rFont val="Calibri"/>
        <family val="2"/>
        <scheme val="minor"/>
      </rPr>
      <t xml:space="preserve"> for a Rigging Enquiry Form.
</t>
    </r>
    <r>
      <rPr>
        <b/>
        <sz val="12"/>
        <rFont val="Calibri"/>
        <family val="2"/>
        <scheme val="minor"/>
      </rPr>
      <t>Please note that rigging for your event will be subject to Organiser approval.</t>
    </r>
  </si>
  <si>
    <t>Exhibitor Parking</t>
  </si>
  <si>
    <t>Get closer to the action with Exhibitor Advantage Parking</t>
  </si>
  <si>
    <t>Available for most events, this service give you access to a designated parking area right behind the exhibition hall, giving you easy access to both the event and your vehicle at any time during the open times of the show.</t>
  </si>
  <si>
    <t>Book online through our website:</t>
  </si>
  <si>
    <t>https://parking.thenec.co.uk/NECBirminghamexhBooking/?fresh_start=y</t>
  </si>
  <si>
    <t>You will need to know your hall and stand number.</t>
  </si>
  <si>
    <r>
      <rPr>
        <sz val="14"/>
        <color theme="1"/>
        <rFont val="Calibri"/>
        <family val="2"/>
        <scheme val="minor"/>
      </rPr>
      <t xml:space="preserve">Advantage parking is available for cars and people carriers only: 
no vans are allowed.
If your event is not listed on the parking website two months prior to open, Advantage Parking may not be available for your show.
</t>
    </r>
    <r>
      <rPr>
        <sz val="12"/>
        <color theme="1"/>
        <rFont val="Calibri"/>
        <family val="2"/>
        <scheme val="minor"/>
      </rPr>
      <t xml:space="preserve">
</t>
    </r>
    <r>
      <rPr>
        <b/>
        <sz val="14"/>
        <color rgb="FFE30613"/>
        <rFont val="Calibri"/>
        <family val="2"/>
        <scheme val="minor"/>
      </rPr>
      <t>Space is limited, so book early to avoid disappointment!</t>
    </r>
  </si>
  <si>
    <t>The below fields are read-only and reflect information entered in the "Order" tab.
Please do not enter any information on this page.</t>
  </si>
  <si>
    <t>Company:</t>
  </si>
  <si>
    <t>Address
Line 1:</t>
  </si>
  <si>
    <t>Address
Line 2:</t>
  </si>
  <si>
    <r>
      <t>Onsite</t>
    </r>
    <r>
      <rPr>
        <b/>
        <sz val="12"/>
        <color theme="1"/>
        <rFont val="Calibri"/>
        <family val="2"/>
        <scheme val="minor"/>
      </rPr>
      <t xml:space="preserve"> Contact</t>
    </r>
    <r>
      <rPr>
        <b/>
        <u/>
        <sz val="12"/>
        <color theme="1"/>
        <rFont val="Calibri"/>
        <family val="2"/>
        <scheme val="minor"/>
      </rPr>
      <t xml:space="preserve"> Name:</t>
    </r>
  </si>
  <si>
    <t>Order Breakdown</t>
  </si>
  <si>
    <t>Ordered Item</t>
  </si>
  <si>
    <t>Quant.</t>
  </si>
  <si>
    <t>Advanced Charge</t>
  </si>
  <si>
    <t>Standard Charge</t>
  </si>
  <si>
    <t>Header?</t>
  </si>
  <si>
    <t>Underline?</t>
  </si>
  <si>
    <t>Headings</t>
  </si>
  <si>
    <t>Zero Heading Total</t>
  </si>
  <si>
    <t>Please send Pro-Forma</t>
  </si>
  <si>
    <t>Customer will phone to make payment</t>
  </si>
  <si>
    <t>Use of Customer's Information</t>
  </si>
  <si>
    <t>Terms &amp; Conditions</t>
  </si>
  <si>
    <t>Signed:</t>
  </si>
  <si>
    <t>Customer Feedback</t>
  </si>
  <si>
    <t>Floor Bolting</t>
  </si>
  <si>
    <t>Bolts Ordered?</t>
  </si>
  <si>
    <t>ULV  Ordered?</t>
  </si>
  <si>
    <t>Compressed Air:</t>
  </si>
  <si>
    <t>Additional Compressed Air Connection within
1 Metre from Original Connection:</t>
  </si>
  <si>
    <t>Pressue (Bar):</t>
  </si>
  <si>
    <t>Volume
(L per Min):</t>
  </si>
  <si>
    <t>Valve Size:</t>
  </si>
  <si>
    <t>Connection Type:</t>
  </si>
  <si>
    <t>Dedicated On-Stand Security Officer</t>
  </si>
  <si>
    <t>Static Guard Ordered?</t>
  </si>
  <si>
    <t>Food &amp; Drink Order Summary:</t>
  </si>
  <si>
    <t>Thur</t>
  </si>
  <si>
    <t>Type</t>
  </si>
  <si>
    <t>Note?</t>
  </si>
  <si>
    <t>Customer Notes</t>
  </si>
  <si>
    <t>Phone customer to take payment</t>
  </si>
  <si>
    <r>
      <rPr>
        <b/>
        <sz val="16"/>
        <color rgb="FFFFFF00"/>
        <rFont val="Calibri"/>
        <family val="2"/>
        <scheme val="minor"/>
      </rPr>
      <t>Enter year here (April - March):</t>
    </r>
    <r>
      <rPr>
        <b/>
        <sz val="11"/>
        <color rgb="FFFFFF00"/>
        <rFont val="Calibri"/>
        <family val="2"/>
        <scheme val="minor"/>
      </rPr>
      <t xml:space="preserve">
This will show in the order form.</t>
    </r>
  </si>
  <si>
    <t>Export Ungerbock Price List</t>
  </si>
  <si>
    <t>Description</t>
  </si>
  <si>
    <t>Advanced Price</t>
  </si>
  <si>
    <t/>
  </si>
  <si>
    <t>Event Management</t>
  </si>
  <si>
    <t>EMLOCK</t>
  </si>
  <si>
    <t>Event Management - LOCK CHANGE (By security, arrange with duty supervisor)</t>
  </si>
  <si>
    <t>EM3RDPARTY</t>
  </si>
  <si>
    <t>EMPRINT</t>
  </si>
  <si>
    <t>Organiser Printing (EM)</t>
  </si>
  <si>
    <t>SCSCOVER</t>
  </si>
  <si>
    <t>SCS Team Cover Out-of-Hours</t>
  </si>
  <si>
    <t>UPSOLDPPEM</t>
  </si>
  <si>
    <t>Parking Passes Upsold (EM) type description</t>
  </si>
  <si>
    <t>MEDLOGISTICS</t>
  </si>
  <si>
    <t>Logistics</t>
  </si>
  <si>
    <t>MEDMISC</t>
  </si>
  <si>
    <t>Medical Misc.</t>
  </si>
  <si>
    <t>MEDTECHUP</t>
  </si>
  <si>
    <t>Medical Technician.</t>
  </si>
  <si>
    <t>NURSENGHT</t>
  </si>
  <si>
    <t>Nurse.</t>
  </si>
  <si>
    <t>NURSEDAY</t>
  </si>
  <si>
    <t>Paramedic.</t>
  </si>
  <si>
    <t>SCS01</t>
  </si>
  <si>
    <t>6m Wide x 11m Drop Black Wool Serge Drapes (Price includes supply, installation, catenary wires, labour plant machinery and removal of the same)</t>
  </si>
  <si>
    <t>SCS02</t>
  </si>
  <si>
    <t>6m Wide x 15m Drop Black Wool Serge Drapes (Price includes supply, installation, catenary wires, labour plant machinery and removal of the same)</t>
  </si>
  <si>
    <t>SCS16</t>
  </si>
  <si>
    <t>Blackout of High Level Glazing</t>
  </si>
  <si>
    <t>SCS17</t>
  </si>
  <si>
    <t>Blackout of Roof Monitors</t>
  </si>
  <si>
    <t>SCSRIGBRD</t>
  </si>
  <si>
    <t>Bridles</t>
  </si>
  <si>
    <t>SCS07</t>
  </si>
  <si>
    <t>Cable Pick. Max Weight 30Kg - Supply of Dropwire Only (client to arrange own equipment and labour to carry out attachment of cables to supplied wire)</t>
  </si>
  <si>
    <t>SCS19</t>
  </si>
  <si>
    <t>Catenary Wire; Supplied and Installed</t>
  </si>
  <si>
    <t>SCS13</t>
  </si>
  <si>
    <t>Cherry Picker and Driver inclusive of Banksman (Minimum hire charge is 4 hours)</t>
  </si>
  <si>
    <t>SCS21</t>
  </si>
  <si>
    <t>Door Portal</t>
  </si>
  <si>
    <t>SCS09</t>
  </si>
  <si>
    <t>Dropwire Only to Specific Position on Stand (Price is inclusive of supply, installation, labour, plant machinery and removal of the same)</t>
  </si>
  <si>
    <t>SCS10</t>
  </si>
  <si>
    <t>SCS10B</t>
  </si>
  <si>
    <t>SCS14GS</t>
  </si>
  <si>
    <t>Ground Support Trussing</t>
  </si>
  <si>
    <t>SCS18</t>
  </si>
  <si>
    <t>Illuminated Emergency Exit Signs 3' x 2' rigged inclusive of 2amp single phase power supply</t>
  </si>
  <si>
    <t>SCS04</t>
  </si>
  <si>
    <t>Installation of Single Hoist Point Only (Client to supply own hoist, truss, plant machinery, labour and electrical mains supply as required)</t>
  </si>
  <si>
    <t>SCS20</t>
  </si>
  <si>
    <t>Labour</t>
  </si>
  <si>
    <t>SCS18LL</t>
  </si>
  <si>
    <t>Low Level Illuminated Exit Signs</t>
  </si>
  <si>
    <t>SCS22</t>
  </si>
  <si>
    <t>Main Entrance Canopy Signs</t>
  </si>
  <si>
    <t>SCS08</t>
  </si>
  <si>
    <t>Motorised Cable Pick Inclusive of Rigging Point, 1/4 Tonne Electric Hoist and Electrical Power for rigging Only (Price is inclusive of supply, installation, labour, plant machinery and removal of the same)</t>
  </si>
  <si>
    <t>SCSPIPEDRAPE</t>
  </si>
  <si>
    <t>Pipe &amp; Drape</t>
  </si>
  <si>
    <t>SCS10ABU6</t>
  </si>
  <si>
    <t>SCS10AB</t>
  </si>
  <si>
    <t>SCS12</t>
  </si>
  <si>
    <t>SCS05</t>
  </si>
  <si>
    <t>Single Hoist Point and Stinger upto 5 metres (Price is inclusive of supply, installation, labour, plant machinery and removal of the same)</t>
  </si>
  <si>
    <t>SCS031BOX</t>
  </si>
  <si>
    <t>Single Rigging Point with Electric Chain Hoist for Box Banner, including Rigging Electrical Supply, Control Equipment, Labour, Plant Machinery, and Removal of the Same.</t>
  </si>
  <si>
    <t>SCS032CIRC</t>
  </si>
  <si>
    <t>Single Rigging Point with Electric Chain Hoist for Circular Banner, including Rigging Electrical Supply, Control Equipment, Labour, Plant Machinery, and Removal of the Same.</t>
  </si>
  <si>
    <t>SCS03</t>
  </si>
  <si>
    <t>Single Rigging Point with Electric Chain Hoist including Rigging Electrical Supply and Control Equipment (Price is inclusive of supply, installation, labour, plant machinery and removal of the same)</t>
  </si>
  <si>
    <t>SCS06</t>
  </si>
  <si>
    <t>Single Rigging Point, Cherry Picker to hang clients own supplied Manual Hoists, Pickers to bag chains and picker to un-bag chains and remove hoists.</t>
  </si>
  <si>
    <t>SCS15</t>
  </si>
  <si>
    <t>Truss Corners</t>
  </si>
  <si>
    <t>SCS14</t>
  </si>
  <si>
    <t>Truss Hire (All Types)</t>
  </si>
  <si>
    <t>Rigging</t>
  </si>
  <si>
    <t>RM02</t>
  </si>
  <si>
    <t>Rigging 10A Single Phase</t>
  </si>
  <si>
    <t>RM13</t>
  </si>
  <si>
    <t>Rigging 16A 3 Phase</t>
  </si>
  <si>
    <t>RM03</t>
  </si>
  <si>
    <t>Rigging 16A Single Phase</t>
  </si>
  <si>
    <t>RM15</t>
  </si>
  <si>
    <t>Rigging 32A 3 Phase</t>
  </si>
  <si>
    <t>RM05</t>
  </si>
  <si>
    <t>Rigging 32A Single Phase</t>
  </si>
  <si>
    <t>RM17</t>
  </si>
  <si>
    <t>Rigging 63A 3 Phase</t>
  </si>
  <si>
    <t>RM08</t>
  </si>
  <si>
    <t>Rigging 63A Single Phase</t>
  </si>
  <si>
    <t>RM01</t>
  </si>
  <si>
    <t>Rigging 6A Single Phase</t>
  </si>
  <si>
    <t>RL01</t>
  </si>
  <si>
    <t>150 Watt HQl</t>
  </si>
  <si>
    <t>RL09</t>
  </si>
  <si>
    <t>Focusing of Lights on Stand</t>
  </si>
  <si>
    <t>RLWHITE</t>
  </si>
  <si>
    <t>White LED Floodlights</t>
  </si>
  <si>
    <t>Additional Aerial Points, price per additional point</t>
  </si>
  <si>
    <t>Radio Aerial (Single Point), price per point</t>
  </si>
  <si>
    <t>Television Aerial (Standard UHF/VHF Single Point), price per point</t>
  </si>
  <si>
    <t>Crowd Control Barrier (2.5m wide x 1m high)</t>
  </si>
  <si>
    <t>Installation of Crowd Control Barriers, price per barrier</t>
  </si>
  <si>
    <t>ROPESPOSTS</t>
  </si>
  <si>
    <t>Ropes &amp; Posts, min order of 2 (1m high x 1.5m rope length) price each</t>
  </si>
  <si>
    <t>Tensator Barriers, min order of 2 (0.95m high x 1.8m tape length) price each</t>
  </si>
  <si>
    <t>Wheeled Crowd Control Barriers, price each</t>
  </si>
  <si>
    <t>ACCESSDUCTFL</t>
  </si>
  <si>
    <t>Access to floor/service duct 150mm x 150mm, price each</t>
  </si>
  <si>
    <t>BLCKFLRPAINT</t>
  </si>
  <si>
    <t>Black floor paint &amp; painting, price per square metre</t>
  </si>
  <si>
    <t>FLOORBOLT10</t>
  </si>
  <si>
    <t>Floor Bolts 10mm, price each</t>
  </si>
  <si>
    <t>FLOORBOLT12</t>
  </si>
  <si>
    <t>Floor Bolts 12mm, price each</t>
  </si>
  <si>
    <t>FLOORBOLT15</t>
  </si>
  <si>
    <t>Floor Bolts 15mm, price each</t>
  </si>
  <si>
    <t>FLOORBOLT18N</t>
  </si>
  <si>
    <t>Floor Bolts 18mm, price each</t>
  </si>
  <si>
    <t>Floor Bolts 24mm, price each</t>
  </si>
  <si>
    <t>Floor Bolts 8mm, price each</t>
  </si>
  <si>
    <t>FLOORBOLT25</t>
  </si>
  <si>
    <t>Floor Bolts larger than 24mm, price each</t>
  </si>
  <si>
    <t>Floor Chase (150mm x 50mm Deep) to Cover Cable on Stand, price per metre or part metre</t>
  </si>
  <si>
    <t>Painting Hall Floor a Colour then Back to Black, price per square metre, paint included</t>
  </si>
  <si>
    <t>FLRWHITEBLAC</t>
  </si>
  <si>
    <t>Painting Hall Floor White then Back to Black, price per square metre, paint included</t>
  </si>
  <si>
    <t>Fire Blanket</t>
  </si>
  <si>
    <t>Fire Extinguisher - AFFF (Foam) 6Lt</t>
  </si>
  <si>
    <t>Fire Extinguisher - Co2 2kg (Small)</t>
  </si>
  <si>
    <t>Fire Extinguisher - Co2 5kg (Large)</t>
  </si>
  <si>
    <t>Fire Extinguisher - Dry Powder 4KG</t>
  </si>
  <si>
    <t>Fire Extinguisher - Water 6Lt</t>
  </si>
  <si>
    <t>Fire Extinguisher - Wet Chemical 6Lt</t>
  </si>
  <si>
    <t>Plastic Fire Point - Double</t>
  </si>
  <si>
    <t>Plastic Fire Point - Single</t>
  </si>
  <si>
    <t>FSMISC</t>
  </si>
  <si>
    <t>SCS Fire Safety Equipment Misc.</t>
  </si>
  <si>
    <t>EI105</t>
  </si>
  <si>
    <t>Exhibitor CCTV Camera</t>
  </si>
  <si>
    <t>Exhibitor CCTV Package - 1 Camera</t>
  </si>
  <si>
    <t>Exhibitor CCTV Package - 2 Cameras</t>
  </si>
  <si>
    <t>EI104</t>
  </si>
  <si>
    <t>CCTV Camera Cable</t>
  </si>
  <si>
    <t>SECK9</t>
  </si>
  <si>
    <t>Sniffer Dog Officer</t>
  </si>
  <si>
    <t>SECARC001</t>
  </si>
  <si>
    <t>Security Arch Move</t>
  </si>
  <si>
    <t>SECDSNN</t>
  </si>
  <si>
    <t>Security Door Supervisor (Min 4hrs)</t>
  </si>
  <si>
    <t>SECFOHNN</t>
  </si>
  <si>
    <t>Security Front of House (Min 4hrs)</t>
  </si>
  <si>
    <t>SECMISCNN</t>
  </si>
  <si>
    <t>Security Misc</t>
  </si>
  <si>
    <t>SECOFFNN</t>
  </si>
  <si>
    <t>Security Officers (Min 4hrs)</t>
  </si>
  <si>
    <t>Dedicated On-Stand Security Officer, charged per hour (Min 4-hour shift)</t>
  </si>
  <si>
    <t>BUSHIRE4</t>
  </si>
  <si>
    <t>EXTERNAL RATE Bus Hire (4 hours)</t>
  </si>
  <si>
    <t>SHUTTLEHOUR</t>
  </si>
  <si>
    <t>Shuttle Bus Hourly Rate</t>
  </si>
  <si>
    <t>SHUTTMISC</t>
  </si>
  <si>
    <t>Shuttle Bus train station - 2 x open days 0900-1800 (9 hours)</t>
  </si>
  <si>
    <t>TRAFFMISC</t>
  </si>
  <si>
    <t>Traffic Misc.</t>
  </si>
  <si>
    <t>TRAFFOFF</t>
  </si>
  <si>
    <t>Traffic Officer (min.4hrs)</t>
  </si>
  <si>
    <t>SCSRIGDIS</t>
  </si>
  <si>
    <t>Rigging Discount</t>
  </si>
  <si>
    <t>HERASWHEEL</t>
  </si>
  <si>
    <t>Heras Fence Wheels (price per pair)</t>
  </si>
  <si>
    <t>LOCKHERAS</t>
  </si>
  <si>
    <t>Lock and Key for Heras Fence</t>
  </si>
  <si>
    <t>MESHHERAS</t>
  </si>
  <si>
    <t>Supply and Construct Mesh Heras Fence (3.5m wide panel)</t>
  </si>
  <si>
    <t>SOLIDHERAS</t>
  </si>
  <si>
    <t>Supply and Construct Solid Heras Fence (2m wide panel)</t>
  </si>
  <si>
    <t>BLKOSIG</t>
  </si>
  <si>
    <t>Blacking Out Info + Directional Signs (per sign)</t>
  </si>
  <si>
    <t>BLKOORGSIG</t>
  </si>
  <si>
    <t>Blacking Out Organiser's Sign</t>
  </si>
  <si>
    <t>TRACARP</t>
  </si>
  <si>
    <t>Carpet; supply, lay and remove (per sqm)</t>
  </si>
  <si>
    <t>LABTRADES</t>
  </si>
  <si>
    <t>LABOUR TRADES per hour</t>
  </si>
  <si>
    <t>REMTAPE</t>
  </si>
  <si>
    <t>Laying of Tape on Floor (per 30m) NB. get quote from Steve Cartmell re. removal</t>
  </si>
  <si>
    <t>MARKPEN</t>
  </si>
  <si>
    <t>Markout Pens</t>
  </si>
  <si>
    <t>SCSBSPKTRDS</t>
  </si>
  <si>
    <t>SCS Bespoke Trades</t>
  </si>
  <si>
    <t>SUPTAPE</t>
  </si>
  <si>
    <t>Supply Tape Only</t>
  </si>
  <si>
    <t>TRADCALLP</t>
  </si>
  <si>
    <t>Trades Callout (Planned) (min.4hrs)</t>
  </si>
  <si>
    <t>TRADCALLUP</t>
  </si>
  <si>
    <t>Trades Misc. (upsold)</t>
  </si>
  <si>
    <t>STAIRSH122</t>
  </si>
  <si>
    <t>Stairs Between Halls 1/2 or 4/5 (up + down, pair)</t>
  </si>
  <si>
    <t>BEMCS</t>
  </si>
  <si>
    <t>Concourse Suite Bulk Electrical Mains</t>
  </si>
  <si>
    <t>BEMGS</t>
  </si>
  <si>
    <t>Gallery Suite Bulk Electrical Mains</t>
  </si>
  <si>
    <t>BEMH1</t>
  </si>
  <si>
    <t>Hall 1 Bulk Electrical Mains</t>
  </si>
  <si>
    <t>BEMH10</t>
  </si>
  <si>
    <t>Hall 10 Bulk Electrical Mains</t>
  </si>
  <si>
    <t>BEMH11</t>
  </si>
  <si>
    <t>Hall 11 Bulk Electrical Mains</t>
  </si>
  <si>
    <t>BEMH12</t>
  </si>
  <si>
    <t>Hall 12 Bulk Electrical Mains</t>
  </si>
  <si>
    <t>BEMH16</t>
  </si>
  <si>
    <t>Hall 16 Bulk Electrical Mains</t>
  </si>
  <si>
    <t>BEMH17</t>
  </si>
  <si>
    <t>Hall 17 Bulk Electrical Mains</t>
  </si>
  <si>
    <t>BEMH18</t>
  </si>
  <si>
    <t>Hall 18 Bulk Electrical Mains</t>
  </si>
  <si>
    <t>BEMH19</t>
  </si>
  <si>
    <t>Hall 19 Bulk Electrical Mains</t>
  </si>
  <si>
    <t>BEMH2</t>
  </si>
  <si>
    <t>Hall 2 Bulk Electrical Mains</t>
  </si>
  <si>
    <t>BEMH20</t>
  </si>
  <si>
    <t>Hall 20 Bulk Electrical Mains</t>
  </si>
  <si>
    <t>BEMH3</t>
  </si>
  <si>
    <t>Hall 3 Bulk Electrical Mains</t>
  </si>
  <si>
    <t>BEMH3A</t>
  </si>
  <si>
    <t>Hall 3a Bulk Electrical Mains</t>
  </si>
  <si>
    <t>BEMH4</t>
  </si>
  <si>
    <t>Hall 4 Bulk Electrical Mains</t>
  </si>
  <si>
    <t>BEMH5</t>
  </si>
  <si>
    <t>Hall 5 Bulk Electrical Mains</t>
  </si>
  <si>
    <t>BEMH6</t>
  </si>
  <si>
    <t>Hall 6 Bulk Electrical Mains</t>
  </si>
  <si>
    <t>BEMH7</t>
  </si>
  <si>
    <t>Hall 7 Bulk Electrical Mains</t>
  </si>
  <si>
    <t>BEMH8</t>
  </si>
  <si>
    <t>Hall 8 Bulk Electrical Mains</t>
  </si>
  <si>
    <t>BEMH9</t>
  </si>
  <si>
    <t>Hall 9 Bulk Electrical Mains</t>
  </si>
  <si>
    <t>FSPK001</t>
  </si>
  <si>
    <t>9m2 Full Service Package</t>
  </si>
  <si>
    <t>GRAPH-BES</t>
  </si>
  <si>
    <t>Bespoke Graphics Order</t>
  </si>
  <si>
    <t>STANDWALL</t>
  </si>
  <si>
    <t>Bespoke Stand Walling</t>
  </si>
  <si>
    <t>EG-DC</t>
  </si>
  <si>
    <t>Creative Design per Hour</t>
  </si>
  <si>
    <t>GRAPHDTAPE</t>
  </si>
  <si>
    <t>Double-Sided Tape</t>
  </si>
  <si>
    <t>SCSGRADIS</t>
  </si>
  <si>
    <t>Graphics Discount</t>
  </si>
  <si>
    <t>GRAPH-LAB</t>
  </si>
  <si>
    <t>Graphics Labour</t>
  </si>
  <si>
    <t>GRAPH-TEMP</t>
  </si>
  <si>
    <t>Graphics Missing Items</t>
  </si>
  <si>
    <t>TFC-BESPOKE</t>
  </si>
  <si>
    <t>Silicon Edge Banner in 4 Sides of Cube Bespoke Size</t>
  </si>
  <si>
    <t>TFCI-BESPOKE</t>
  </si>
  <si>
    <t>Tubular Circular Tension System Bespoke Size</t>
  </si>
  <si>
    <t>TC-BESPOKE</t>
  </si>
  <si>
    <t>Tubular Cube Tension System Bespoke Size</t>
  </si>
  <si>
    <t>TT-BESPOKE</t>
  </si>
  <si>
    <t>Tubular Triangle Tension Bespoke Size</t>
  </si>
  <si>
    <t>PRINTBAN</t>
  </si>
  <si>
    <t>Printed PVC Banners (NOT inc. rigging cost) per sqm</t>
  </si>
  <si>
    <t>ECROLBANP</t>
  </si>
  <si>
    <t>Roll Up Banners on Display (to purchase) inc display stand (2200 x 800mm)</t>
  </si>
  <si>
    <t>DSDIGSIGN</t>
  </si>
  <si>
    <t>Double Sided Pedestal Sign (841x594mm)</t>
  </si>
  <si>
    <t>BLACKWICKET</t>
  </si>
  <si>
    <t>Graphics Blackout wicket door portals (per VE Door) 540mm round</t>
  </si>
  <si>
    <t>EMPTPED</t>
  </si>
  <si>
    <t>Pedestal sign (Frame only no Graphics)</t>
  </si>
  <si>
    <t>DIGSIGN</t>
  </si>
  <si>
    <t>Single Sided Pedestal Sign (841x594mm)</t>
  </si>
  <si>
    <t>Double Sided Digital Canopy Sign Atrium Entrance (4880mm x 600mm) (inc. rigging)</t>
  </si>
  <si>
    <t>SSDIGSIGN</t>
  </si>
  <si>
    <t>Single Sided Digital Canopy Sign Atrium Entrance (4880mm x 600mm) (inc. rigging)</t>
  </si>
  <si>
    <t>TC-SB331</t>
  </si>
  <si>
    <t>3 x 3 x 1m (h) tubular cube tension system with textile graphic and zip top that completely encases structure with print to sides and base</t>
  </si>
  <si>
    <t>TC-OFO331</t>
  </si>
  <si>
    <t>3 x 3 x 1m (h) tubular cube tension system with textile graphic and zip top with print to outside faces only</t>
  </si>
  <si>
    <t>TT-SB331</t>
  </si>
  <si>
    <t>3 x 3 x 1m (h) tubular Triangular tension system with textile graphic and zip top that completely encases structure with print to sides and base</t>
  </si>
  <si>
    <t>TT-OFO331</t>
  </si>
  <si>
    <t>3 x 3 x 1m (h) tubular Triangular tension system with textile graphic and zip top with print to outside faces only</t>
  </si>
  <si>
    <t>TCI-SB31</t>
  </si>
  <si>
    <t>TCI-OFO31</t>
  </si>
  <si>
    <t>TT-OFO441-5</t>
  </si>
  <si>
    <t>TC-SB441-5</t>
  </si>
  <si>
    <t>TT-SB441-5</t>
  </si>
  <si>
    <t>4 x 4 x 1.5 m (h) tubular Triangular tension system with textile graphic and zip top that completely encases structure with print to sides and base</t>
  </si>
  <si>
    <t>TC-OFO441-5</t>
  </si>
  <si>
    <t>TCI-SB41-5</t>
  </si>
  <si>
    <t>TCI-OFO41-5</t>
  </si>
  <si>
    <t>TT-SB552</t>
  </si>
  <si>
    <t>5 x 5 x 2 m (h) tubular Triangular tension system with textile graphic and zip top that completely encases structure with print to sides and base</t>
  </si>
  <si>
    <t>TT-OFO552</t>
  </si>
  <si>
    <t>5 x 5 x 2 m (h) tubular Triangular tension system with textile graphic and zip top with print to outside faces only</t>
  </si>
  <si>
    <t>TC-SB552</t>
  </si>
  <si>
    <t>TC-OFO552</t>
  </si>
  <si>
    <t>TCI-SB52</t>
  </si>
  <si>
    <t>TCI-OFO52</t>
  </si>
  <si>
    <t>BLFBSILEDGM2</t>
  </si>
  <si>
    <t>Backlit Fabric (Mambo) with Silicone Edging m2 S/S</t>
  </si>
  <si>
    <t>BBFBSILEDGM2</t>
  </si>
  <si>
    <t>Black Back Fabric (Display 210) with Silicone Edging m2 S/S</t>
  </si>
  <si>
    <t>CADCUTVINYL</t>
  </si>
  <si>
    <t>CAD Cut Vinyl (SAV) (Single Colour) m2</t>
  </si>
  <si>
    <t>PVC-300DS</t>
  </si>
  <si>
    <t>Double-Sided Eco-Friendly Textile Banner 3000mm x 2000mm</t>
  </si>
  <si>
    <t>PVC-400DS</t>
  </si>
  <si>
    <t>Double-Sided Eco-Friendly Textile Banner 4000mm x 3000mm</t>
  </si>
  <si>
    <t>PVC-6000DS</t>
  </si>
  <si>
    <t>Double-Sided Eco-Friendly Textile Banner 6000mm x 4000mm</t>
  </si>
  <si>
    <t>PVC-PERM2DS</t>
  </si>
  <si>
    <t>Double-Sided Eco-Friendly Textile Banner M2</t>
  </si>
  <si>
    <t>TFB-3000DS</t>
  </si>
  <si>
    <t>Double-Sided Silicon Edge Banner in Frame 3000mm x 2000mm D/S</t>
  </si>
  <si>
    <t>TFB-4000DS</t>
  </si>
  <si>
    <t>Double-Sided Silicon Edge Banner in Frame 4000mm x 3000mm D/S</t>
  </si>
  <si>
    <t>TFB-6000DS</t>
  </si>
  <si>
    <t>Double-Sided Silicon Edge Banner in Frame 6000mm x 3000mm D/S</t>
  </si>
  <si>
    <t>PVCB-DS</t>
  </si>
  <si>
    <t>Eco-Friendly Textile Block-Out Double-Sided</t>
  </si>
  <si>
    <t>PVCB-SS</t>
  </si>
  <si>
    <t>Eco-Friendly Textile Block-Out Single-Sided</t>
  </si>
  <si>
    <t>FAS-PERM2</t>
  </si>
  <si>
    <t>Fascia Overlay 5mm Kappa m2</t>
  </si>
  <si>
    <t>FG-1000</t>
  </si>
  <si>
    <t>Floor Graphic on Foamex with Scratchproof Seal 1000mm x 1000mm</t>
  </si>
  <si>
    <t>FG-500</t>
  </si>
  <si>
    <t>Floor Graphic on Foamex with Scratchproof Seal 500mm x 500mm</t>
  </si>
  <si>
    <t>FG-PERM2</t>
  </si>
  <si>
    <t>Floor Graphic on Foamex with Scratchproof Seal per m2</t>
  </si>
  <si>
    <t>FX-OVERFILL</t>
  </si>
  <si>
    <t>Foamex Overfill Panel 3mm Produced to Seen Size</t>
  </si>
  <si>
    <t>FX-500</t>
  </si>
  <si>
    <t>Foamex Panel Full Colour Direct to 3mm Foamex 500mm x 500mm</t>
  </si>
  <si>
    <t>FX-750</t>
  </si>
  <si>
    <t>Foamex Panel Full Colour Direct to 3mm Foamex 750mm x 750mm</t>
  </si>
  <si>
    <t>FX-800</t>
  </si>
  <si>
    <t>Foamex Panel Full Colour Direct to 3mm Foamex 800mm x 800mm</t>
  </si>
  <si>
    <t>FX-PERM2</t>
  </si>
  <si>
    <t>Foamex Panel Full Colour Direct to 3mm Foamex per m2</t>
  </si>
  <si>
    <t>RM-FLTS</t>
  </si>
  <si>
    <t>Front-Lit Textile with Silicon Edging</t>
  </si>
  <si>
    <t>FCV-PAT</t>
  </si>
  <si>
    <t>Full Colour Vinyl (SAV) - Patch m2</t>
  </si>
  <si>
    <t>FCV-PC</t>
  </si>
  <si>
    <t>Full Colour Vinyl (SAV) - Profile Cut m2</t>
  </si>
  <si>
    <t>INF-SEEN</t>
  </si>
  <si>
    <t>Infill Panel 3mm Foamex</t>
  </si>
  <si>
    <t>INF-PAN</t>
  </si>
  <si>
    <t>Infill System 3mm Foamex</t>
  </si>
  <si>
    <t>OVL-PANF</t>
  </si>
  <si>
    <t>Overlay Panel 5mm Foamex</t>
  </si>
  <si>
    <t>OVL-PAN</t>
  </si>
  <si>
    <t>Overlay Panel 5mm Kappa</t>
  </si>
  <si>
    <t>PFL170</t>
  </si>
  <si>
    <t>Polystyrene Freestanding Letters 1.70mh - Example Impact PRICE PER LETTER/CHARACTER</t>
  </si>
  <si>
    <t>PF-PERM2</t>
  </si>
  <si>
    <t>Printed Floor Non-Slip Cushion Lino (Internal) m2 S/S</t>
  </si>
  <si>
    <t>PCV-2</t>
  </si>
  <si>
    <t>Profile Cut Vinyl up to 2 Colours</t>
  </si>
  <si>
    <t>PCV-3</t>
  </si>
  <si>
    <t>Profile Cut Vinyl up to 3 Colours</t>
  </si>
  <si>
    <t>TFC-1500</t>
  </si>
  <si>
    <t>Silicon Edge Banner in 4 Sides of Cube (Frame Included) 3000mm x 3000mm x 1500mm</t>
  </si>
  <si>
    <t>TFC-3000</t>
  </si>
  <si>
    <t>Silicon Edge Banner in 4 Sides of Cube (Frame Included) 3000mm x 3000mm x 3000mm</t>
  </si>
  <si>
    <t>TFC-4000</t>
  </si>
  <si>
    <t>Silicon Edge Banner in 4 Sides of Cube (Frame Included) 4000mm x 4000mm x 4000mm</t>
  </si>
  <si>
    <t>TFCDS-1500</t>
  </si>
  <si>
    <t>Silicon Edge Banner in 8 Sides of Cube - Inside &amp; Outside Faces (Frame Included) 3000mm x 3000mm x 1500mm</t>
  </si>
  <si>
    <t>TFCDS-3000</t>
  </si>
  <si>
    <t>Silicon Edge Banner in 8 Sides of Cube - Inside &amp; Outside Faces (Frame Included) 3000mm x 3000mm x 3000mm</t>
  </si>
  <si>
    <t>TFCDS-4000</t>
  </si>
  <si>
    <t>Silicon Edge Banner in 8 Sides of Cube - Inside &amp; Outside Faces (Frame Included) 4000mm x 4000mm x 4000mm</t>
  </si>
  <si>
    <t>TFCB-1500</t>
  </si>
  <si>
    <t>Silicon Edge Banner in Base and 4 Sides of Cube (Frame Included) 3000mm x 3000mm x 1500mm</t>
  </si>
  <si>
    <t>TFCB-3000</t>
  </si>
  <si>
    <t>Silicon Edge Banner in Base and 4 Sides of Cube (Frame Included) 3000mm x 3000mm x 3000mm</t>
  </si>
  <si>
    <t>TFCB-4000</t>
  </si>
  <si>
    <t>Silicon Edge Banner in Base and 4 Sides of Cube (Frame Included) 4000mm x 4000mm x 4000mm</t>
  </si>
  <si>
    <t>W700X1800SS</t>
  </si>
  <si>
    <t>Single-Sided 700mm x 1800mm Sustainable Wedge Base in 16mm Swedboard +2 Slotting Feet S/S</t>
  </si>
  <si>
    <t>PVC-300SS</t>
  </si>
  <si>
    <t>Single-Sided Eco-Friendly Textile Banner 3000mm x 2000mm</t>
  </si>
  <si>
    <t>PVC-400SS</t>
  </si>
  <si>
    <t>Single-Sided Eco-Friendly Textile Banner 4000mm x 3000mm</t>
  </si>
  <si>
    <t>PVC-36000SS</t>
  </si>
  <si>
    <t>Single-Sided Eco-Friendly Textile Banner 6000mm x 3000mm</t>
  </si>
  <si>
    <t>PVC-PERM2SS</t>
  </si>
  <si>
    <t>Single-Sided Eco-Friendly Textile Banner M2</t>
  </si>
  <si>
    <t>WB-1000DS</t>
  </si>
  <si>
    <t>Standard Wedge Base 10mm Kappa 1000mm x 2000mm Double-Sided with Steel Base</t>
  </si>
  <si>
    <t>WB-1000SS</t>
  </si>
  <si>
    <t>Standard Wedge Base 10mm Kappa 1000mm x 2000mm Single-Sided with Steel Base</t>
  </si>
  <si>
    <t>WB-600DS</t>
  </si>
  <si>
    <t>Standard Wedge Base 10mm Kappa 600mm x 1500mm Double-Sided with Steel Base</t>
  </si>
  <si>
    <t>WB-600SS</t>
  </si>
  <si>
    <t>Standard Wedge Base 10mm Kappa 600mm x 1500mm Single-Sided with Steel Base</t>
  </si>
  <si>
    <t>WB-800DS</t>
  </si>
  <si>
    <t>Standard Wedge Base 10mm Kappa 800mm x 1800mm Double-Sided with Steel Base</t>
  </si>
  <si>
    <t>WB-800SS</t>
  </si>
  <si>
    <t>Standard Wedge Base 10mm Kappa 800mm x 1800mm Single-Sided with Steel Base</t>
  </si>
  <si>
    <t>W700X1800DS</t>
  </si>
  <si>
    <t>Sustainable Wedge Base 700mm wide x 1800mm High Double-Sided</t>
  </si>
  <si>
    <t>RB-800</t>
  </si>
  <si>
    <t>Zeta Roller Banner 800mm x 2300mm in Eco-Friendly Textile S/S</t>
  </si>
  <si>
    <t>RB-850</t>
  </si>
  <si>
    <t>PCKGFRNTH11</t>
  </si>
  <si>
    <t>*package MAIN ENTRANCE SIGN HALL 11</t>
  </si>
  <si>
    <t>YAH-1000DS</t>
  </si>
  <si>
    <t>"YOU ARE HERE" Double-Sided Board Frame with 3mm Foamex Insert 1680mm x 1000mm D/S</t>
  </si>
  <si>
    <t>YAH-2000DS</t>
  </si>
  <si>
    <t>"YOU ARE HERE" Double-Sided Board Frame with 3mm Foamex Insert 1680mm x 2000mm D/S</t>
  </si>
  <si>
    <t>YAH-1000SS</t>
  </si>
  <si>
    <t>"YOU ARE HERE" Single-Sided Board Frame with 3mm Foamex Insert 1680mm x 1000mm S/S</t>
  </si>
  <si>
    <t>YAH-2000SS</t>
  </si>
  <si>
    <t>"YOU ARE HERE" Single-Sided Board Frame with 3mm Foamex Insert 1680mm x 2000mm S/S</t>
  </si>
  <si>
    <t>FOAMEXM2D</t>
  </si>
  <si>
    <t>3mm Foamex D/S m2</t>
  </si>
  <si>
    <t>FOAMEXM2</t>
  </si>
  <si>
    <t>3mm Foamex S/S m2</t>
  </si>
  <si>
    <t>5FOAMEXM2D</t>
  </si>
  <si>
    <t>5mm Foamex D/S m2</t>
  </si>
  <si>
    <t>5FOAMEXM2</t>
  </si>
  <si>
    <t>5mm Foamex S/S m2</t>
  </si>
  <si>
    <t>SCSFRAMED</t>
  </si>
  <si>
    <t>A Frame Double-Sided 2 x 3mm Foamex Printed Panels 900 x 1500</t>
  </si>
  <si>
    <t>SCSAFRAME</t>
  </si>
  <si>
    <t>A Frame Single-Sided 1 x 3mm Foamex Printed Panels 900 x 1500</t>
  </si>
  <si>
    <t>LD-A4SS</t>
  </si>
  <si>
    <t>A4 Literature Dispenser Single-Sided</t>
  </si>
  <si>
    <t>LD-A4DS</t>
  </si>
  <si>
    <t>A4 Literature Dispenser Double-Sided</t>
  </si>
  <si>
    <t>AG-PERM2</t>
  </si>
  <si>
    <t>Alumigraphic - Exterior Wall &amp; Floor Graphic m2 S/S</t>
  </si>
  <si>
    <t>KIA950X450</t>
  </si>
  <si>
    <t>ATRIUM Kiosk Insert in 5mm Kappa 950 w x 450 h</t>
  </si>
  <si>
    <t>SWB-BESPOKE</t>
  </si>
  <si>
    <t>Bespoke Size Sustainable Wedge Base in 16mm Swedboard</t>
  </si>
  <si>
    <t>B-CMDS</t>
  </si>
  <si>
    <t>Café Style Banner Mesh 60mm Pockets Top &amp; Bottom (Internal) D/S 1350 x 785</t>
  </si>
  <si>
    <t>B-CMSS</t>
  </si>
  <si>
    <t>Café Style Banner Mesh 60mm Pockets Top &amp; Bottom (Internal) S/S 1350 x 785</t>
  </si>
  <si>
    <t>B-CS150</t>
  </si>
  <si>
    <t>Café Style Barrier inc Eco-Friendly Textile Banner 60mm Pockets Top &amp; Bottom (internal) 1.5m w (includes hire of) S/S</t>
  </si>
  <si>
    <t>B-CPVC-PVC</t>
  </si>
  <si>
    <t>Crowd Barrier Eco-Friendly Textile Wrap (External) D/S</t>
  </si>
  <si>
    <t>B-CPVC-MESH</t>
  </si>
  <si>
    <t>Crowd Barrier Mesh Wrap (External) D/S</t>
  </si>
  <si>
    <t>DDHFCP</t>
  </si>
  <si>
    <t>SWB-1000DS</t>
  </si>
  <si>
    <t>Double-Sided 1000mm x 2000mm Sustainable Wedge Base in 16mm Swedboard +2 Slotting Feet D/S</t>
  </si>
  <si>
    <t>SWB-600DS</t>
  </si>
  <si>
    <t>Double-Sided 600mm x 1500mm Sustainable Wedge Base in 16mm Swedboard +2 Slotting Feet D/S</t>
  </si>
  <si>
    <t>Double-Sided 700mm x 1800mm Sustainable Wedge Base in 16mm Swedboard +2 Slotting Feet D/S</t>
  </si>
  <si>
    <t>SWB-800DS</t>
  </si>
  <si>
    <t>Double-Sided 800mm x 1800mm Sustainable Wedge Base in 16mm Swedboard +2 Slotting Feet D/S</t>
  </si>
  <si>
    <t>FTB-2000DS</t>
  </si>
  <si>
    <t>Double-Sided Freestanding Tension Banner with Gel-Edge Fabric 2000mm x 2000mm D/S</t>
  </si>
  <si>
    <t>FTB-4000DS</t>
  </si>
  <si>
    <t>Double-Sided Freestanding Tension Banner with Gel-Edge Fabric 4000mm x 2000mm D/S</t>
  </si>
  <si>
    <t>FTB-6000DS</t>
  </si>
  <si>
    <t>Double-Sided Freestanding Tension Banner with Gel-Edge Fabric 6000mm x 2000mm D/S</t>
  </si>
  <si>
    <t>SWINGA-DS</t>
  </si>
  <si>
    <t>External Swingmaster A-Board 1mm Foamex 594mm x 841mm D/S</t>
  </si>
  <si>
    <t>SWINGA-SS</t>
  </si>
  <si>
    <t>External Swingmaster A-Board 1mm Foamex 594mm x 841mm S/S</t>
  </si>
  <si>
    <t>FTC-2000</t>
  </si>
  <si>
    <t>Freestanding Cube with Gel-Edge Fabric 2000mm x 2000mm x 500mm S/S</t>
  </si>
  <si>
    <t>FTC-4000</t>
  </si>
  <si>
    <t>Freestanding Cube with Gel-Edge Fabric 4000mm x 2000mm x 500mm S/S</t>
  </si>
  <si>
    <t>FTC-6000</t>
  </si>
  <si>
    <t>Freestanding Cube with Gel-Edge Fabric 6000mm x 2000mm x 500mm S/S</t>
  </si>
  <si>
    <t>SMARTXPRESS</t>
  </si>
  <si>
    <t>Freestanding Press Backdrop in 3 Sections: 3x 3m x 2.2m 5mm SmartX with 2x 1mmW Steel Base</t>
  </si>
  <si>
    <t>KHA-FULL</t>
  </si>
  <si>
    <t>ENTRNCATPH1</t>
  </si>
  <si>
    <t>Hall 1 Entrance Front: Additional to Package (Upgrade to Full Colour) Eco-Friendly Textile 14500 x 555</t>
  </si>
  <si>
    <t>ENTRNCWPH1</t>
  </si>
  <si>
    <t>Hall 1 Entrance Front: Outside of Package (Full Colour) Eco-Friendly Textile 14500 x 555</t>
  </si>
  <si>
    <t>ENTRNPH1</t>
  </si>
  <si>
    <t>Hall 1 Entrance Front: Package Eco-Friendly Textile 14500 x 555</t>
  </si>
  <si>
    <t>KHP-COP15</t>
  </si>
  <si>
    <t>Hall 1 or 5 PIAZZA Kiosk Header - Full Colour Overlay Panels in 5mm Kappa 6800 x 550</t>
  </si>
  <si>
    <t>ENTRNCATPH10</t>
  </si>
  <si>
    <t>Hall 10 Entrance Front: Additional to Package (Upgrade to Full Colour) Eco-Friendly Textile 13545 x 1152</t>
  </si>
  <si>
    <t>ENTRNCWPH10</t>
  </si>
  <si>
    <t>ENTRNPH10</t>
  </si>
  <si>
    <t>Hall 10 Entrance Front: Package Eco-Friendly Textile 13545 x 1152</t>
  </si>
  <si>
    <t>ENTRNCATPH11</t>
  </si>
  <si>
    <t>Hall 11 Entrance Front: Additional to Package (Upgrade to Full Colour) Eco-Friendly Textile 13760 x 1230</t>
  </si>
  <si>
    <t>ENTRNCWPH11</t>
  </si>
  <si>
    <t>Hall 11 Entrance Front: Outside of Package (Full Colour) Eco-Friendly Textile 13760 x 1230</t>
  </si>
  <si>
    <t>ENTRNPH11</t>
  </si>
  <si>
    <t>Hall 11 Entrance Front: Package Eco-Friendly Textile 13760 x 1230</t>
  </si>
  <si>
    <t>ENTRNCATPH12</t>
  </si>
  <si>
    <t>Hall 12 Entrance Front: Additional to Package (Upgrade to Full Colour) Eco-Friendly Textile 13350 x 1150</t>
  </si>
  <si>
    <t>ENTRNCWPH12</t>
  </si>
  <si>
    <t>Hall 12 Entrance Front: Outside of Package (Full Colour) Eco-Friendly Textile 13350 x 1150</t>
  </si>
  <si>
    <t>ENTRNPH12</t>
  </si>
  <si>
    <t>Hall 12 Entrance Front: Package Eco-Friendly Textile 13350 x 1150</t>
  </si>
  <si>
    <t>ENTRNCATPH17</t>
  </si>
  <si>
    <t>Hall 17 Entrance Front: Additional to Package (Upgrade to Full Colour) Eco-Friendly Textile 13450 x 1110</t>
  </si>
  <si>
    <t>ENTRNCWPH17</t>
  </si>
  <si>
    <t>Hall 17 Entrance Front: Outside of Package (Full Colour) Eco-Friendly Textile 13450 x 1110</t>
  </si>
  <si>
    <t>ENTRNPH17</t>
  </si>
  <si>
    <t>Hall 17 Entrance Front: Package Eco-Friendly Textile 13450 x 1110</t>
  </si>
  <si>
    <t>KHA-COP17-20</t>
  </si>
  <si>
    <t>Hall 17, 18, 19, 20 ATRIUM Kiosk Header - Full Colour Overlay Panel in 5mm Kappa 6660 x 740</t>
  </si>
  <si>
    <t>ENTRNCATPH18</t>
  </si>
  <si>
    <t>Hall 18 Entrance Front: Additional to Package (Upgrade to Full Colour)Eco-Friendly Textile 13450 x 1110</t>
  </si>
  <si>
    <t>ENTRNCWPH18</t>
  </si>
  <si>
    <t>Hall 18 Entrance Front: Outside of Package (Full Colour) Eco-Friendly Textile 13450 x 1110</t>
  </si>
  <si>
    <t>ENTRNPH18</t>
  </si>
  <si>
    <t>Hall 18 Entrance Front: Package Eco-Friendly Textile 13450 x 1110</t>
  </si>
  <si>
    <t>ENTRNCATPH19</t>
  </si>
  <si>
    <t>Hall 19 Entrance Front: Additional to Package (Upgrade to Full Colour) Eco-Friendly Textile 13450 x 1110</t>
  </si>
  <si>
    <t>ENTRNCWPH19</t>
  </si>
  <si>
    <t>Hall 19 Entrance Front: Outside of Package (Full Colour) Eco-Friendly Textile 13450 x 1110</t>
  </si>
  <si>
    <t>ENTRNPH19</t>
  </si>
  <si>
    <t>Hall 19 Entrance Front: Package Eco-Friendly Textile 13450 x 1110</t>
  </si>
  <si>
    <t>ENTRNCATPH2</t>
  </si>
  <si>
    <t>Hall 2 Entrance Front: Additional to Package (Upgrade to Full Colour) 2 x Eco-Friendly Textile 7525 x800</t>
  </si>
  <si>
    <t>ENTRNCWPH2</t>
  </si>
  <si>
    <t>Hall 2 Entrance Front: Outside of Package (Full Colour) 2 x Eco-Friendly Textile 7525 x8 00</t>
  </si>
  <si>
    <t>ENTRNPH2</t>
  </si>
  <si>
    <t>Hall 2 Entrance Front: Package 2 x Eco-Friendly Textile 7525 x 800</t>
  </si>
  <si>
    <t>ENTRNCATPH20</t>
  </si>
  <si>
    <t>Hall 20 Entrance Front: Additional to Package (Upgrade to Full Colour) Eco-Friendly Textile 13450 x 1110</t>
  </si>
  <si>
    <t>ENTRNCWPH20</t>
  </si>
  <si>
    <t>Hall 20 Entrance Front: Outside of Package (Full Colour) Eco-Friendly Textile 13450 x 1110</t>
  </si>
  <si>
    <t>ENTRNPH20</t>
  </si>
  <si>
    <t>Hall 20 Entrance Front: Package Eco-Friendly Textile 13450 x 1110</t>
  </si>
  <si>
    <t>ENTRNCATPH3</t>
  </si>
  <si>
    <t>Hall 3 Entrance Front: Additional to Package (Upgrade to Full Colour) 2 x Eco-Friendly Textile 7525 x 800</t>
  </si>
  <si>
    <t>ENTRNCWPH3</t>
  </si>
  <si>
    <t>Hall 3 Entrance Front: Outside of Package (Full Colour) 2 x Eco-Friendly Textile 7525 x 800</t>
  </si>
  <si>
    <t>ENTRNPH3</t>
  </si>
  <si>
    <t>Hall 3 Entrance Front: Package 2 x Eco-Friendly Textile 7525 x 800</t>
  </si>
  <si>
    <t>KHP-COP33A</t>
  </si>
  <si>
    <t>Hall 3 or 3a PIAZZA Kiosk Header - Full Colour Overlay Panels in 3mm Foamex 4100 x 550</t>
  </si>
  <si>
    <t>ENTRNCATPH3A</t>
  </si>
  <si>
    <t>Hall 3a Entrance Front: Additional to Package (Upgrade to Full Colour) 2 x Eco-Friendly Textile 7525 x 800</t>
  </si>
  <si>
    <t>ENTRNCWPH3A</t>
  </si>
  <si>
    <t>Hall 3a Entrance Front: Outside of Package (Full Colour) 2 x Eco-Friendly Textile 7525 x 800</t>
  </si>
  <si>
    <t>ENTRNPH3A</t>
  </si>
  <si>
    <t>Hall 3a Entrance Front: Package 2 x Eco-Friendly Textile 7525 x 800</t>
  </si>
  <si>
    <t>ENTRNCATPH4</t>
  </si>
  <si>
    <t>Hall 4 Entrance Front: Additional to Package (Upgrade to Full Colour) 2 x Eco-Friendly Textile 7525 x 800</t>
  </si>
  <si>
    <t>ENTRNCWPH4</t>
  </si>
  <si>
    <t>Hall 4 Entrance Front: Outside of Package (Full Colour) 2 x Eco-Friendly Textile 7525 x 800</t>
  </si>
  <si>
    <t>ENTRNPH4</t>
  </si>
  <si>
    <t>Hall 4 Entrance Front: Package 2 x Eco-Friendly Textile 7525 x 800</t>
  </si>
  <si>
    <t>ENTRNCATPH5</t>
  </si>
  <si>
    <t>Hall 5 Entrance Front: Additional to Package (Upgrade to Full Colour) Eco-Friendly Textile 14500 x 555</t>
  </si>
  <si>
    <t>ENTRNCWPH5</t>
  </si>
  <si>
    <t>Hall 5 Entrance Front: Outside of Package (Full Colour) Eco-Friendly Textile 14500 x 555</t>
  </si>
  <si>
    <t>ENTRNPH5</t>
  </si>
  <si>
    <t>Hall 5 Entrance Front: Package Eco-Friendly Textile 14500 x 555</t>
  </si>
  <si>
    <t>ENTRNCATPH6</t>
  </si>
  <si>
    <t>Hall 6 Entrance Front: Additional to Package (Upgrade to Full Colour) Eco-Friendly Textile 13545 x 1152</t>
  </si>
  <si>
    <t>ENTRNCWPH6</t>
  </si>
  <si>
    <t>Hall 6 Entrance Front: Outside of Package (Full Colour) Eco-Friendly Textile 13545 x 1152</t>
  </si>
  <si>
    <t>ENTRNPH6</t>
  </si>
  <si>
    <t>Hall 6 Entrance Front: Package Eco-Friendly Textile 13545 x 1152</t>
  </si>
  <si>
    <t>KHA-COP678</t>
  </si>
  <si>
    <t>Hall 6, 7 or 8 ATRIUM Kiosk Header - Full Colour Overlay Panel in 5mm Kappa 6660 x 740</t>
  </si>
  <si>
    <t>ENTRNCATPH7</t>
  </si>
  <si>
    <t>Hall 7 Entrance Front: Additional to Package (Upgrade to Full Colour) Eco-Friendly Textile 13545 x 1152</t>
  </si>
  <si>
    <t>ENTRNCWPH7</t>
  </si>
  <si>
    <t>Hall 7 Entrance Front: Outside of Package (Full Colour) Eco-Friendly Textile 13545 x 1152</t>
  </si>
  <si>
    <t>ENTRNPH7</t>
  </si>
  <si>
    <t>Hall 7 Entrance Front: Package Eco-Friendly Textile 73545 x 1152</t>
  </si>
  <si>
    <t>ENTRNCATPH8</t>
  </si>
  <si>
    <t>Hall 8 Entrance Front: Additional to Package (Upgrade to Full Colour) Eco-Friendly Textile 13545 x 1152</t>
  </si>
  <si>
    <t>ENTRNCWPH8</t>
  </si>
  <si>
    <t>Hall 8 Entrance Front: Outside of Package (Full Colour) Eco-Friendly Textile 13545 x 1152</t>
  </si>
  <si>
    <t>ENTRNPH8</t>
  </si>
  <si>
    <t>Hall 8 Entrance Front: Package Eco-Friendly Textile 13545 x 1152</t>
  </si>
  <si>
    <t>ENTRNCATPH9</t>
  </si>
  <si>
    <t>Hall 9 Entrance Front: Additional to Package (Upgrade to Full Colour) Eco-Friendly Textile 19810 x 1150</t>
  </si>
  <si>
    <t>ENTRNCWPH9</t>
  </si>
  <si>
    <t>Hall 9 Entrance Front: Outside of Package (Full Colour) Eco-Friendly Textile 19810 x 1150</t>
  </si>
  <si>
    <t>ENTRNPH9</t>
  </si>
  <si>
    <t>Hall 9 Entrance Front: Package Eco-Friendly Textile 19810 x 1150</t>
  </si>
  <si>
    <t>KHA-COP91011</t>
  </si>
  <si>
    <t>Hall 9, 10 or 11ATRIUM Kiosk Header - Full Colour Overlay Panel in 5mm Kappa 6660 x 740</t>
  </si>
  <si>
    <t>KHA-INDVDL</t>
  </si>
  <si>
    <t>Infill System Panel 3mm Foamex</t>
  </si>
  <si>
    <t>Inlay Foamex Panel 3mm Produced to Seen Size</t>
  </si>
  <si>
    <t>GRAPH-MGBAN</t>
  </si>
  <si>
    <t>Mega Banner: Blow 510 Block Out Eco-Friendly Textile</t>
  </si>
  <si>
    <t>PEDSMALLDS</t>
  </si>
  <si>
    <t>Pedestal Sign 500mm x 700mm in 3mm Foamex D/S</t>
  </si>
  <si>
    <t>PEDSMALL</t>
  </si>
  <si>
    <t>Pedestal Sign 500mm x 700mm in 3mm Foamex S/S</t>
  </si>
  <si>
    <t>PEDLARGEDS</t>
  </si>
  <si>
    <t>Pedestal Sign 700mm x 1000mm in 3mm Foamex D/S</t>
  </si>
  <si>
    <t>PEDLARGE</t>
  </si>
  <si>
    <t>Pedestal Sign 700mm x 1000mm in 3mm Foamex S/S</t>
  </si>
  <si>
    <t>GRAPH-PNDBAN</t>
  </si>
  <si>
    <t>Pendant Banner: Blow 510 Block Out Eco-Friendly Textile</t>
  </si>
  <si>
    <t>PERMWEDGE</t>
  </si>
  <si>
    <t>Permanent Wedge Graphics Inserts</t>
  </si>
  <si>
    <t>KIP420X297</t>
  </si>
  <si>
    <t>Piazza Kiosk Insert Hall 4 - 420 x 297 1mm Foamex</t>
  </si>
  <si>
    <t>KIP594X420</t>
  </si>
  <si>
    <t>Piazza Kiosk Insert Halls 1,2,3,3a or 5 - 594 x 420 1mm Foamex</t>
  </si>
  <si>
    <t>Polystyrene Freestanding Letters</t>
  </si>
  <si>
    <t>PFL-PERM2</t>
  </si>
  <si>
    <t>Printed Floor Utak Multi-Surface Vinyl (SAV) m2 S/S</t>
  </si>
  <si>
    <t>SSA0</t>
  </si>
  <si>
    <t>Sentinel Sign A0 841mm x 1189mm in 1mm Foamex S/S</t>
  </si>
  <si>
    <t>SSA1</t>
  </si>
  <si>
    <t>Sentinel Sign A1 594mm x 841mm in 1mm Foamex S/S</t>
  </si>
  <si>
    <t>TF-BSOKESHPE</t>
  </si>
  <si>
    <t>Silicon Edge Banner Bespoke Shape and Size</t>
  </si>
  <si>
    <t>TFCDS-BESPOK</t>
  </si>
  <si>
    <t>Silicon Edge Banner in 8 Sides of Cube - Inside &amp; Outside Faces (Frame Included) Bespoke Size</t>
  </si>
  <si>
    <t>SWB-1000SS</t>
  </si>
  <si>
    <t>Single-Sided 1000mm x 2000mm Sustainable Wedge Base in 16mm Swedboard +2 Slotting Feet S/S</t>
  </si>
  <si>
    <t>SWB-600SS</t>
  </si>
  <si>
    <t>Single-Sided 600mm x 1500mm Sustainable Wedge Base in 16mm Swedboard +2 Slotting Feet S/S</t>
  </si>
  <si>
    <t>SWB-800SS</t>
  </si>
  <si>
    <t>Single-Sided 800mm x 1800mm Sustainable Wedge Base in 16mm Swedboard +2 Slotting Feet S/S</t>
  </si>
  <si>
    <t>PVC-600SS</t>
  </si>
  <si>
    <t>Single-Sided Eco-Friendly Textile Banner 6000mm x 4000mm</t>
  </si>
  <si>
    <t>FTB-2000SS</t>
  </si>
  <si>
    <t>Single-Sided Freestanding Tension Banner with Gel-Edge Fabric 2000mm x 2000mm S/S</t>
  </si>
  <si>
    <t>FTB-4000SS</t>
  </si>
  <si>
    <t>Single-Sided Freestanding Tension Banner with Gel-Edge Fabric 4000mm x 2000mm S/S</t>
  </si>
  <si>
    <t>FTB-6000SS</t>
  </si>
  <si>
    <t>Single-Sided Freestanding Tension Banner with Gel-Edge Fabric 6000mm x 2000mm S/S</t>
  </si>
  <si>
    <t>SKYCOLUMNSNP</t>
  </si>
  <si>
    <t>Skywalk Column Snap Frame</t>
  </si>
  <si>
    <t>INF-SODEM945</t>
  </si>
  <si>
    <t>Sodem Inlay 945mm x 2340mm in 3mm Foamex: Hook/Loop Velcro to All Rear Edges</t>
  </si>
  <si>
    <t>SR-P1500X80</t>
  </si>
  <si>
    <t>ABYAH-16X12</t>
  </si>
  <si>
    <t>Sustainable Angled Box You Are Here Boards in 16mm Swedboard 1600mm w x 1200mm h S/S</t>
  </si>
  <si>
    <t>BLYAH-1500DS</t>
  </si>
  <si>
    <t>Sustainable Box Leg You Are Here Boards Print in 16mm Swedboard 1500mm wide x 1000mm high, D/S</t>
  </si>
  <si>
    <t>BLYAH-1500SS</t>
  </si>
  <si>
    <t>Sustainable Box Leg You Are Here Boards Print in 16mm Swedboard 1500mm wide x 1000mm high, S/S</t>
  </si>
  <si>
    <t>BLYAH-2000DS</t>
  </si>
  <si>
    <t>Sustainable Box Leg You Are Here Boards Print in 16mm Swedboard 2000mm wide x 1000mm high, D/S</t>
  </si>
  <si>
    <t>BLYAH-2000SS</t>
  </si>
  <si>
    <t>Sustainable Box Leg You Are Here Boards Print in 16mm Swedboard 2000mm wide x 1000mm high, S/S</t>
  </si>
  <si>
    <t>W1050X2360DS</t>
  </si>
  <si>
    <t>Sustainable Wall Section in 16mm Swedboard 1050mm wide x 2360mm High D/S</t>
  </si>
  <si>
    <t>W1050X2360SS</t>
  </si>
  <si>
    <t>Sustainable Wall Section in 16mm Swedboard 1050mm wide x 2360mm High S/S</t>
  </si>
  <si>
    <t>WALLSEC-DD</t>
  </si>
  <si>
    <t>Wall Sections (Double-Sided)</t>
  </si>
  <si>
    <t>GRAPHWNDWAIR</t>
  </si>
  <si>
    <t>Window Graphic (Air Release Self-Adhesive Plastic Free Vinyl Alternative)</t>
  </si>
  <si>
    <t>WW522W</t>
  </si>
  <si>
    <t>1 1/2" Water (5.6 Bar or 85 p.s.i.) and Waste (0.38 l/s or 5 g.p.m.) Supply with Connection to a Single Sink (Sink not supplied)</t>
  </si>
  <si>
    <t>1/2" Water (5.6 Bar or 85 p.s.i.) and Waste (0.38 l/s or 5 g.p.m.) Supply with Connection to a Single Sink (Sink not supplied)</t>
  </si>
  <si>
    <t>WWPSHEP</t>
  </si>
  <si>
    <t>32A Power Supply for Sink Heater</t>
  </si>
  <si>
    <t>Additional WASTE Supply to within 1 metre of original connection</t>
  </si>
  <si>
    <t>Additional WATER Supply to within 1 metre of original connection</t>
  </si>
  <si>
    <t>Hire of Double Sink and Industrial Boiler: Including Water, Waste and Power Supply</t>
  </si>
  <si>
    <t>Hire of Single Sink and Under-Sink Water Heater: Including Water, Waste and Power Supply</t>
  </si>
  <si>
    <t>WHH04N</t>
  </si>
  <si>
    <t>Industrial Double Sink (Hire only)</t>
  </si>
  <si>
    <t>WHH03N</t>
  </si>
  <si>
    <t>Industrial Sink Heater (Hire only electric not included)</t>
  </si>
  <si>
    <t>WWPSH</t>
  </si>
  <si>
    <t>Single Sink and Under-Sink Water Heater</t>
  </si>
  <si>
    <t>Waste Supply Only (11/2")</t>
  </si>
  <si>
    <t>WWPSHWW</t>
  </si>
  <si>
    <t>Water and Waste Supply to Single Sink and Water Heater</t>
  </si>
  <si>
    <t>WW526N</t>
  </si>
  <si>
    <t>Water and Waste Supply with Connection to a Dishwasher (Dishwasher and electric not supplied)</t>
  </si>
  <si>
    <t>Water and Waste Supply with connection to a Double Sink (Sink not supplied)</t>
  </si>
  <si>
    <t>WW525N</t>
  </si>
  <si>
    <t>Water and Waste Supply with Connection to a Double Sink and Water Heater (Sink, Heater and electric not supplied)</t>
  </si>
  <si>
    <t>Water and Waste Supply with connection to a Single Sink and Dishwasher (Sink and Dishwasher not supplied)</t>
  </si>
  <si>
    <t>Water and Waste Supply with connection to a Single Sink and Under Sink Water Heater (Sink, Heater and Electric not supplied)</t>
  </si>
  <si>
    <t>WW523ND</t>
  </si>
  <si>
    <t>Water and Waste Supply with connection to a Single Sink, Water Heater and Dishwasher (Sink, Heater, Dishwasher and Electric not supplied)</t>
  </si>
  <si>
    <t>Water Supply Only (1/2")</t>
  </si>
  <si>
    <t>Compressed Air - 1st connection from 0.75" Air to within 1 metre of original connection</t>
  </si>
  <si>
    <t>Compressed Air (5.6 Bar or 75-90 p.s.i.) With normal Industrial quality contamination levels, Female 3/4" (20mm) BSP Connector (30 l/s or 70 cfm free air)</t>
  </si>
  <si>
    <t>SM02</t>
  </si>
  <si>
    <t>Compressed Air Service Move</t>
  </si>
  <si>
    <t>Additional Natural Gas Connection to within 1 Metre of Original Connection</t>
  </si>
  <si>
    <t>Natural Gas - 1" bsp Isolating Valve female</t>
  </si>
  <si>
    <t>MMCOVER</t>
  </si>
  <si>
    <t>Mechanical Mains Cover Out-of-Hours</t>
  </si>
  <si>
    <t>EP01</t>
  </si>
  <si>
    <t>Exhibition Projects (Type description)</t>
  </si>
  <si>
    <t>16YRDSKIP</t>
  </si>
  <si>
    <t>16 yard Skip</t>
  </si>
  <si>
    <t>40YRDSKIP</t>
  </si>
  <si>
    <t>40 yard Skip</t>
  </si>
  <si>
    <t>CLEANMISC</t>
  </si>
  <si>
    <t>Cleaning Misc.V&amp;B extension 1600-1830</t>
  </si>
  <si>
    <t>CLEANOPD</t>
  </si>
  <si>
    <t>Cleaning Operative (day - min.4hrs)</t>
  </si>
  <si>
    <t>CLEANOPN</t>
  </si>
  <si>
    <t>Cleaning Operative (night - min.4hrs)</t>
  </si>
  <si>
    <t>CLEANSUPD</t>
  </si>
  <si>
    <t>Cleaning Supervisor (day - min.4hrs)</t>
  </si>
  <si>
    <t>CLOAKOP</t>
  </si>
  <si>
    <t>Cloakroom Operative (min.4hrs)</t>
  </si>
  <si>
    <t>COATRAIL</t>
  </si>
  <si>
    <t>Coat Rail</t>
  </si>
  <si>
    <t>CONFIDENTWAS</t>
  </si>
  <si>
    <t>Confidential Waste Bin</t>
  </si>
  <si>
    <t>PORTER</t>
  </si>
  <si>
    <t>Portering service (4hrs)</t>
  </si>
  <si>
    <t>CLEANDILAPS</t>
  </si>
  <si>
    <t>Tape Removal Dilaps</t>
  </si>
  <si>
    <t>Cleaning of Upstairs Area - Over 30m2</t>
  </si>
  <si>
    <t>Cleaning of Upstairs Area - Up to 30m2</t>
  </si>
  <si>
    <t>Cleaning Operative - 4 Hour Shift</t>
  </si>
  <si>
    <t>Clinical Waste - 5 Litre Clinical Waste Bin</t>
  </si>
  <si>
    <t>Exhibition Stand ULV Application 121 to 200sqm (Inclusive)</t>
  </si>
  <si>
    <t>Exhibition Stand ULV Application 21 to 40sqm (Inclusive)</t>
  </si>
  <si>
    <t>Exhibition Stand ULV Application 41 to 60sqm (Inclusive)</t>
  </si>
  <si>
    <t>Exhibition Stand ULV Application 61 to 80sqm (Inclusive)</t>
  </si>
  <si>
    <t>Exhibition Stand ULV Application 81 to 120sqm (Inclusive)</t>
  </si>
  <si>
    <t>ULVSTANDFOG7</t>
  </si>
  <si>
    <t>Exhibition Stand ULV Application Over 200sqm</t>
  </si>
  <si>
    <t>ULVSTANDFOG</t>
  </si>
  <si>
    <t>Exhibition Stand ULV Application up to 20sqm (Inclusive)</t>
  </si>
  <si>
    <t>EXHIBWASTE</t>
  </si>
  <si>
    <t>Exhibition Waste Charge</t>
  </si>
  <si>
    <t>Portering Service - 12 Hour Shift</t>
  </si>
  <si>
    <t>Portering Service - 4 Hour Shift</t>
  </si>
  <si>
    <t>Portering Service - 8 Hour Shift</t>
  </si>
  <si>
    <t>Production Waste - 120 Litre Food Waste Bin</t>
  </si>
  <si>
    <t>Production Waste - 120 Litre Glass Bin</t>
  </si>
  <si>
    <t>Production Waste - 120 Litre Lockable Bin</t>
  </si>
  <si>
    <t>Production Waste - 1200 Litre Euro Bin</t>
  </si>
  <si>
    <t>Production Waste - 240 Litre Raw Meat Waste Bin</t>
  </si>
  <si>
    <t>Production Waste - 240 Litre Wheelie Bin</t>
  </si>
  <si>
    <t>Production Waste - Standard Bin Bag</t>
  </si>
  <si>
    <t>HIRESAND</t>
  </si>
  <si>
    <t>BUILDMISC</t>
  </si>
  <si>
    <t>BM Building Maintenance Misc.</t>
  </si>
  <si>
    <t>CABSCAN</t>
  </si>
  <si>
    <t>BM Cable Avoidance Scanning (min.1hr)</t>
  </si>
  <si>
    <t>LOCKCHG</t>
  </si>
  <si>
    <t>BM Change of Lock &amp; Reinstate (standard oval barrel)</t>
  </si>
  <si>
    <t>DILAPSUR</t>
  </si>
  <si>
    <t>BM Dilapidations Survey (min.1hr)</t>
  </si>
  <si>
    <t>SCRNREM</t>
  </si>
  <si>
    <t>LABCOST</t>
  </si>
  <si>
    <t>BM Labour Hire (Fabric trades, carpenter, painter, drainer, roofer, GSO, bricklayer)</t>
  </si>
  <si>
    <t>POTTERAXREM</t>
  </si>
  <si>
    <t>TARMFILL</t>
  </si>
  <si>
    <t>BM Re-instatement Stake Holes in Tarmac each (min. order 4)</t>
  </si>
  <si>
    <t>REMBLOCK</t>
  </si>
  <si>
    <t>BM Removal / Re-instatement Block Paving for Temporary Structures (max. size 0.25m)</t>
  </si>
  <si>
    <t>FLGSTFFREM</t>
  </si>
  <si>
    <t>BM Removal of Flagstaffs in Other Locations - price upon application</t>
  </si>
  <si>
    <t>ROOFSUP</t>
  </si>
  <si>
    <t>BM Roofing Supervision (4hrs) (satellite install, H&amp;S req.)</t>
  </si>
  <si>
    <t>SKYBLACKIND</t>
  </si>
  <si>
    <t>BM Skylight Blackout (individual) (Halls 1-5)</t>
  </si>
  <si>
    <t>SKYBLACKHAL1</t>
  </si>
  <si>
    <t>BM Skylight Blackout all Hall 1 (36 skylights)</t>
  </si>
  <si>
    <t>SKYBLACKHAL2</t>
  </si>
  <si>
    <t>BM Skylight Blackout all Hall 2 (24 skylights)</t>
  </si>
  <si>
    <t>SKYBLACKHAL3</t>
  </si>
  <si>
    <t>BM Skylight Blackout all Hall 3 (28 skylights)</t>
  </si>
  <si>
    <t>SKYBLACKH3A</t>
  </si>
  <si>
    <t>BM Skylight Blackout all Hall 3A (20 skylights)</t>
  </si>
  <si>
    <t>SKYBLACKHAL4</t>
  </si>
  <si>
    <t>BM Skylight Blackout all Hall 4 (40 skylights)</t>
  </si>
  <si>
    <t>SKYBLACKHAL5</t>
  </si>
  <si>
    <t>BM Skylight Blackout all Hall 5 (56 skylights)</t>
  </si>
  <si>
    <t>SPOTPLAT</t>
  </si>
  <si>
    <t>BM Spot Platform to Arena Tribune Seating (8f x 8ft inc. handrail) - VALID UNTIL 31st AUG 2015</t>
  </si>
  <si>
    <t>PAVSTAIRS</t>
  </si>
  <si>
    <t>BM Supply, Fit, Paint &amp; Maintain Timber Staircases for Pavilion (max. 4) - VALID UNTIL 31st AUG 2015</t>
  </si>
  <si>
    <t>TOILETCONV</t>
  </si>
  <si>
    <t>BM TOILET CONVERSION (Male to Female) per block - VALID UNTIL 31st AUG 2015</t>
  </si>
  <si>
    <t>HCPGREYBLCK</t>
  </si>
  <si>
    <t>Painting of Hall Column Grey/Black</t>
  </si>
  <si>
    <t>Arena Forecast</t>
  </si>
  <si>
    <t>CATERING</t>
  </si>
  <si>
    <t>Catering Spend</t>
  </si>
  <si>
    <t>519054</t>
  </si>
  <si>
    <t>514440</t>
  </si>
  <si>
    <t>4726001</t>
  </si>
  <si>
    <t>F2U Boxed Salad Mozzarella &amp; pesto pasta</t>
  </si>
  <si>
    <t>CPE</t>
  </si>
  <si>
    <t>Car Parking-CPE</t>
  </si>
  <si>
    <t>CPN</t>
  </si>
  <si>
    <t>Car Parking-CPN</t>
  </si>
  <si>
    <t>CPS</t>
  </si>
  <si>
    <t>Car Parking-CPS</t>
  </si>
  <si>
    <t>CPW</t>
  </si>
  <si>
    <t>Car Parking-CPW</t>
  </si>
  <si>
    <t>LAKEGR</t>
  </si>
  <si>
    <t>Car Parking-LAKEGR</t>
  </si>
  <si>
    <t>NEC1</t>
  </si>
  <si>
    <t>Car Parking-NEC1</t>
  </si>
  <si>
    <t>OEA5</t>
  </si>
  <si>
    <t>Car Parking-OEA5</t>
  </si>
  <si>
    <t>PAVRB</t>
  </si>
  <si>
    <t>Car Parking-PAVRB</t>
  </si>
  <si>
    <t>STCP</t>
  </si>
  <si>
    <t>Car Parking-STCP</t>
  </si>
  <si>
    <t>VIPCP</t>
  </si>
  <si>
    <t>Car Parking-VIPCP</t>
  </si>
  <si>
    <t>N11</t>
  </si>
  <si>
    <t>North 11 Car Park-Vehicle</t>
  </si>
  <si>
    <t>N1A</t>
  </si>
  <si>
    <t>North 1A Car Park-Vehicle</t>
  </si>
  <si>
    <t>Catering Daily Room Rental</t>
  </si>
  <si>
    <t>CON1-2</t>
  </si>
  <si>
    <t>Catering Daily Room Rental - CON 1-2</t>
  </si>
  <si>
    <t>GS123</t>
  </si>
  <si>
    <t>Catering Daily Room Rental - GS123</t>
  </si>
  <si>
    <t>CON1</t>
  </si>
  <si>
    <t>Catering Daily Room Rental-CON1</t>
  </si>
  <si>
    <t>CON19</t>
  </si>
  <si>
    <t>Catering Daily Room Rental-CON19</t>
  </si>
  <si>
    <t>CON2</t>
  </si>
  <si>
    <t>Catering Daily Room Rental-CON2</t>
  </si>
  <si>
    <t>CON20</t>
  </si>
  <si>
    <t>Catering Daily Room Rental-CON20</t>
  </si>
  <si>
    <t>CON21</t>
  </si>
  <si>
    <t>Catering Daily Room Rental-CON21</t>
  </si>
  <si>
    <t>CON22</t>
  </si>
  <si>
    <t>Catering Daily Room Rental-CON22</t>
  </si>
  <si>
    <t>CON23</t>
  </si>
  <si>
    <t>Catering Daily Room Rental-CON23</t>
  </si>
  <si>
    <t>CON25</t>
  </si>
  <si>
    <t>Catering Daily Room Rental-CON25</t>
  </si>
  <si>
    <t>CON27</t>
  </si>
  <si>
    <t>Catering Daily Room Rental-CON27</t>
  </si>
  <si>
    <t>CON28</t>
  </si>
  <si>
    <t>Catering Daily Room Rental-CON28</t>
  </si>
  <si>
    <t>CON29</t>
  </si>
  <si>
    <t>Catering Daily Room Rental-CON29</t>
  </si>
  <si>
    <t>CON30</t>
  </si>
  <si>
    <t>Catering Daily Room Rental-CON30</t>
  </si>
  <si>
    <t>CON31</t>
  </si>
  <si>
    <t>Catering Daily Room Rental-CON31</t>
  </si>
  <si>
    <t>CON32</t>
  </si>
  <si>
    <t>Catering Daily Room Rental-CON32</t>
  </si>
  <si>
    <t>CON33</t>
  </si>
  <si>
    <t>Catering Daily Room Rental-CON33</t>
  </si>
  <si>
    <t>CON34</t>
  </si>
  <si>
    <t>Catering Daily Room Rental-CON34</t>
  </si>
  <si>
    <t>CONBAR</t>
  </si>
  <si>
    <t>Catering Daily Room Rental-CONBAR</t>
  </si>
  <si>
    <t>G1</t>
  </si>
  <si>
    <t>Catering Daily Room Rental-Express 1</t>
  </si>
  <si>
    <t>G10</t>
  </si>
  <si>
    <t>Catering Daily Room Rental-Express 10</t>
  </si>
  <si>
    <t>G11</t>
  </si>
  <si>
    <t>Catering Daily Room Rental-Express 11</t>
  </si>
  <si>
    <t>G12</t>
  </si>
  <si>
    <t>Catering Daily Room Rental-Express 12</t>
  </si>
  <si>
    <t>G2</t>
  </si>
  <si>
    <t>Catering Daily Room Rental-Express 2</t>
  </si>
  <si>
    <t>G3</t>
  </si>
  <si>
    <t>Catering Daily Room Rental-Express 3</t>
  </si>
  <si>
    <t>G4</t>
  </si>
  <si>
    <t>Catering Daily Room Rental-Express 4</t>
  </si>
  <si>
    <t>G5</t>
  </si>
  <si>
    <t>Catering Daily Room Rental-Express 5</t>
  </si>
  <si>
    <t>G6</t>
  </si>
  <si>
    <t>Catering Daily Room Rental-Express 6</t>
  </si>
  <si>
    <t>G7</t>
  </si>
  <si>
    <t>Catering Daily Room Rental-Express 7</t>
  </si>
  <si>
    <t>G8</t>
  </si>
  <si>
    <t>Catering Daily Room Rental-Express 8</t>
  </si>
  <si>
    <t>G9</t>
  </si>
  <si>
    <t>Catering Daily Room Rental-Express 9</t>
  </si>
  <si>
    <t>GABRK</t>
  </si>
  <si>
    <t>Catering Daily Room Rental-GABRK</t>
  </si>
  <si>
    <t>GAH14</t>
  </si>
  <si>
    <t>Catering Daily Room Rental-GAH14</t>
  </si>
  <si>
    <t>GAH15</t>
  </si>
  <si>
    <t>Catering Daily Room Rental-GAH15</t>
  </si>
  <si>
    <t>GAH16</t>
  </si>
  <si>
    <t>Catering Daily Room Rental-GAH16</t>
  </si>
  <si>
    <t>GAH17</t>
  </si>
  <si>
    <t>Catering Daily Room Rental-GAH17</t>
  </si>
  <si>
    <t>GAH18</t>
  </si>
  <si>
    <t>Catering Daily Room Rental-GAH18</t>
  </si>
  <si>
    <t>GAR</t>
  </si>
  <si>
    <t>Catering Daily Room Rental-GAR</t>
  </si>
  <si>
    <t>GS1</t>
  </si>
  <si>
    <t>Catering Daily Room Rental-GS1</t>
  </si>
  <si>
    <t>GS2</t>
  </si>
  <si>
    <t>Catering Daily Room Rental-GS2</t>
  </si>
  <si>
    <t>GS3</t>
  </si>
  <si>
    <t>Catering Daily Room Rental-GS3</t>
  </si>
  <si>
    <t>SS</t>
  </si>
  <si>
    <t>Catering Daily Room Rental-Inspire</t>
  </si>
  <si>
    <t>PR</t>
  </si>
  <si>
    <t>Catering Daily Room Rental-Lounge</t>
  </si>
  <si>
    <t>PG1</t>
  </si>
  <si>
    <t>Catering Daily Room Rental-PS1</t>
  </si>
  <si>
    <t>PG2</t>
  </si>
  <si>
    <t>Catering Daily Room Rental-PS2</t>
  </si>
  <si>
    <t>PG3</t>
  </si>
  <si>
    <t>Catering Daily Room Rental-PS3</t>
  </si>
  <si>
    <t>PG4</t>
  </si>
  <si>
    <t>Catering Daily Room Rental-PS4</t>
  </si>
  <si>
    <t>PG5</t>
  </si>
  <si>
    <t>Catering Daily Room Rental-PS5</t>
  </si>
  <si>
    <t>PG6</t>
  </si>
  <si>
    <t>Catering Daily Room Rental-PS6</t>
  </si>
  <si>
    <t>PG7</t>
  </si>
  <si>
    <t>Catering Daily Room Rental-PS7</t>
  </si>
  <si>
    <t>PS</t>
  </si>
  <si>
    <t>Catering Daily Room Rental-SFS</t>
  </si>
  <si>
    <t>LC</t>
  </si>
  <si>
    <t>Catering Daily Room Rental-Toute</t>
  </si>
  <si>
    <t>GR</t>
  </si>
  <si>
    <t>Catering Daily Room Rental-Vision</t>
  </si>
  <si>
    <t>Conference Daily Room Rental</t>
  </si>
  <si>
    <t>ATRES</t>
  </si>
  <si>
    <t>Conference Daily Room Rental - Atrium Suite</t>
  </si>
  <si>
    <t>Conference Daily Room Rental - GS123</t>
  </si>
  <si>
    <t>Conference Daily Room Rental-CON 1 &amp; 2</t>
  </si>
  <si>
    <t>Conference Daily Room Rental-CON1</t>
  </si>
  <si>
    <t>Conference Daily Room Rental-CON19</t>
  </si>
  <si>
    <t>Conference Daily Room Rental-CON2</t>
  </si>
  <si>
    <t>Conference Daily Room Rental-CON20</t>
  </si>
  <si>
    <t>Conference Daily Room Rental-CON21</t>
  </si>
  <si>
    <t>Conference Daily Room Rental-CON22</t>
  </si>
  <si>
    <t>Conference Daily Room Rental-CON23</t>
  </si>
  <si>
    <t>Conference Daily Room Rental-CON25</t>
  </si>
  <si>
    <t>Conference Daily Room Rental-CON27</t>
  </si>
  <si>
    <t>Conference Daily Room Rental-CON28</t>
  </si>
  <si>
    <t>Conference Daily Room Rental-CON29</t>
  </si>
  <si>
    <t>Conference Daily Room Rental-CON30</t>
  </si>
  <si>
    <t>Conference Daily Room Rental-CON31</t>
  </si>
  <si>
    <t>Conference Daily Room Rental-CON32</t>
  </si>
  <si>
    <t>Conference Daily Room Rental-CON33</t>
  </si>
  <si>
    <t>Conference Daily Room Rental-CON34</t>
  </si>
  <si>
    <t>Conference Daily Room Rental-CONBAR</t>
  </si>
  <si>
    <t>Conference Daily Room Rental-GABRK</t>
  </si>
  <si>
    <t>Conference Daily Room Rental-GAH14</t>
  </si>
  <si>
    <t>Conference Daily Room Rental-GAH15</t>
  </si>
  <si>
    <t>Conference Daily Room Rental-GAH16</t>
  </si>
  <si>
    <t>Conference Daily Room Rental-GAH17</t>
  </si>
  <si>
    <t>Conference Daily Room Rental-GAH18</t>
  </si>
  <si>
    <t>Conference Daily Room Rental-GAR</t>
  </si>
  <si>
    <t>Conference Daily Room Rental-GS1</t>
  </si>
  <si>
    <t>Conference Daily Room Rental-GS2</t>
  </si>
  <si>
    <t>Conference Daily Room Rental-GS3</t>
  </si>
  <si>
    <t>Conference Daily Room Rental-Inspire</t>
  </si>
  <si>
    <t>Conference Daily Room Rental-Lounge</t>
  </si>
  <si>
    <t>Conference Daily Room Rental-PS1</t>
  </si>
  <si>
    <t>Conference Daily Room Rental-PS2</t>
  </si>
  <si>
    <t>Conference Daily Room Rental-PS3</t>
  </si>
  <si>
    <t>Conference Daily Room Rental-PS4</t>
  </si>
  <si>
    <t>Conference Daily Room Rental-PS5</t>
  </si>
  <si>
    <t>Conference Daily Room Rental-PS6</t>
  </si>
  <si>
    <t>Conference Daily Room Rental-PS7</t>
  </si>
  <si>
    <t>Conference Daily Room Rental-SFS</t>
  </si>
  <si>
    <t>Conference Daily Room Rental-Toute</t>
  </si>
  <si>
    <t>S443</t>
  </si>
  <si>
    <t>MISC.</t>
  </si>
  <si>
    <t>Conference Session Rate - Atrium Suite</t>
  </si>
  <si>
    <t>Conference Session Room Rental</t>
  </si>
  <si>
    <t>Conference Session Room Rental - CON 1 &amp; 2</t>
  </si>
  <si>
    <t>Conference Session Room Rental - GS123</t>
  </si>
  <si>
    <t>Conference Session Room Rental-CON1</t>
  </si>
  <si>
    <t>Conference Session Room Rental-CON19</t>
  </si>
  <si>
    <t>Conference Session Room Rental-CON2</t>
  </si>
  <si>
    <t>Conference Session Room Rental-CON20</t>
  </si>
  <si>
    <t>Conference Session Room Rental-CON21</t>
  </si>
  <si>
    <t>Conference Session Room Rental-CON22</t>
  </si>
  <si>
    <t>Conference Session Room Rental-CON23</t>
  </si>
  <si>
    <t>Conference Session Room Rental-CON25</t>
  </si>
  <si>
    <t>Conference Session Room Rental-CON27</t>
  </si>
  <si>
    <t>Conference Session Room Rental-CON28</t>
  </si>
  <si>
    <t>Conference Session Room Rental-CON29</t>
  </si>
  <si>
    <t>Conference Session Room Rental-CON30</t>
  </si>
  <si>
    <t>Conference Session Room Rental-CON31</t>
  </si>
  <si>
    <t>Conference Session Room Rental-CON32</t>
  </si>
  <si>
    <t>Conference Session Room Rental-CON33</t>
  </si>
  <si>
    <t>Conference Session Room Rental-CON34</t>
  </si>
  <si>
    <t>Conference Session Room Rental-CONBAR</t>
  </si>
  <si>
    <t>Conference Session Room Rental-GABRK</t>
  </si>
  <si>
    <t>Conference Session Room Rental-GAH14</t>
  </si>
  <si>
    <t>Conference Session Room Rental-GAH15</t>
  </si>
  <si>
    <t>Conference Session Room Rental-GAH16</t>
  </si>
  <si>
    <t>Conference Session Room Rental-GAH17</t>
  </si>
  <si>
    <t>Conference Session Room Rental-GAH18</t>
  </si>
  <si>
    <t>Conference Session Room Rental-GAR</t>
  </si>
  <si>
    <t>Conference Session Room Rental-GS1</t>
  </si>
  <si>
    <t>Conference Session Room Rental-GS2</t>
  </si>
  <si>
    <t>Conference Session Room Rental-GS3</t>
  </si>
  <si>
    <t>Conference Session Room Rental-Inspire</t>
  </si>
  <si>
    <t>Conference Session Room Rental-Lounge</t>
  </si>
  <si>
    <t>Conference Session Room Rental-PS1</t>
  </si>
  <si>
    <t>Conference Session Room Rental-PS2</t>
  </si>
  <si>
    <t>Conference Session Room Rental-PS3</t>
  </si>
  <si>
    <t>Conference Session Room Rental-PS4</t>
  </si>
  <si>
    <t>Conference Session Room Rental-PS5</t>
  </si>
  <si>
    <t>Conference Session Room Rental-PS6</t>
  </si>
  <si>
    <t>Conference Session Room Rental-PS7</t>
  </si>
  <si>
    <t>Conference Session Room Rental-SFS</t>
  </si>
  <si>
    <t>Conference Session Room Rental-Toute</t>
  </si>
  <si>
    <t>Conference Session Room Rental-Vision</t>
  </si>
  <si>
    <t>PAV1</t>
  </si>
  <si>
    <t>Disabled Lift - Pav 1 &amp; 2-PAV1</t>
  </si>
  <si>
    <t>Drop Off Rate</t>
  </si>
  <si>
    <t>1011LK</t>
  </si>
  <si>
    <t>H10/11 LINK</t>
  </si>
  <si>
    <t>48LNK</t>
  </si>
  <si>
    <t>H4/8 LINK</t>
  </si>
  <si>
    <t>89LNK</t>
  </si>
  <si>
    <t>H8/9 LINK</t>
  </si>
  <si>
    <t>H1</t>
  </si>
  <si>
    <t>HALL 1</t>
  </si>
  <si>
    <t>H10</t>
  </si>
  <si>
    <t>HALL 10</t>
  </si>
  <si>
    <t>H11</t>
  </si>
  <si>
    <t>HALL 11</t>
  </si>
  <si>
    <t>H12</t>
  </si>
  <si>
    <t>HALL 12</t>
  </si>
  <si>
    <t>H16</t>
  </si>
  <si>
    <t>HALL 16</t>
  </si>
  <si>
    <t>H17</t>
  </si>
  <si>
    <t>HALL 17</t>
  </si>
  <si>
    <t>H17OEA</t>
  </si>
  <si>
    <t>HALL 17 0EA (Hall Side)</t>
  </si>
  <si>
    <t>H17OA2</t>
  </si>
  <si>
    <t>HALL 17 OEA (NCP Side)</t>
  </si>
  <si>
    <t>H18</t>
  </si>
  <si>
    <t>HALL 18</t>
  </si>
  <si>
    <t>H19</t>
  </si>
  <si>
    <t>HALL 19</t>
  </si>
  <si>
    <t>H2</t>
  </si>
  <si>
    <t>HALL 2</t>
  </si>
  <si>
    <t>H20</t>
  </si>
  <si>
    <t>HALL 20</t>
  </si>
  <si>
    <t>H3</t>
  </si>
  <si>
    <t>HALL 3</t>
  </si>
  <si>
    <t>H3A</t>
  </si>
  <si>
    <t>HALL 3A</t>
  </si>
  <si>
    <t>H4</t>
  </si>
  <si>
    <t>HALL 4</t>
  </si>
  <si>
    <t>H5</t>
  </si>
  <si>
    <t>HALL 5</t>
  </si>
  <si>
    <t>H6</t>
  </si>
  <si>
    <t>HALL 6</t>
  </si>
  <si>
    <t>H7</t>
  </si>
  <si>
    <t>HALL 7</t>
  </si>
  <si>
    <t>H8</t>
  </si>
  <si>
    <t>HALL 8</t>
  </si>
  <si>
    <t>H9</t>
  </si>
  <si>
    <t>HALL 9</t>
  </si>
  <si>
    <t>ABOWL</t>
  </si>
  <si>
    <t>LG ARENA</t>
  </si>
  <si>
    <t>NEC1 (Hall 4)</t>
  </si>
  <si>
    <t>OUTSIDE 5</t>
  </si>
  <si>
    <t>PAVILION 1</t>
  </si>
  <si>
    <t>PAV2</t>
  </si>
  <si>
    <t>PAVILION 2</t>
  </si>
  <si>
    <t>Early Access Day-H2</t>
  </si>
  <si>
    <t>Early Access Day-H3</t>
  </si>
  <si>
    <t>Early Access Exhib-H2</t>
  </si>
  <si>
    <t>Early Access Exhib-H3</t>
  </si>
  <si>
    <t>Event - Per Event-1011LK</t>
  </si>
  <si>
    <t>Event - Per Event-48LNK</t>
  </si>
  <si>
    <t>Event - Per Event-89LNK</t>
  </si>
  <si>
    <t>Event - Per Event-H10</t>
  </si>
  <si>
    <t>Event - Per Event-H11</t>
  </si>
  <si>
    <t>Event - Per Event-H12</t>
  </si>
  <si>
    <t>Event - Per Event-H16</t>
  </si>
  <si>
    <t>Event - Per Event-H17</t>
  </si>
  <si>
    <t>Event - Per Event-H18</t>
  </si>
  <si>
    <t>Event - Per Event-H19</t>
  </si>
  <si>
    <t>Event - Per Event-H2</t>
  </si>
  <si>
    <t>Event - Per Event-H20</t>
  </si>
  <si>
    <t>Event - Per Event-H3</t>
  </si>
  <si>
    <t>Event - Per Event-H3A</t>
  </si>
  <si>
    <t>Event - Per Event-H4</t>
  </si>
  <si>
    <t>Event - Per Event-H5</t>
  </si>
  <si>
    <t>Event - Per Event-H6</t>
  </si>
  <si>
    <t>Event - Per Event-H7</t>
  </si>
  <si>
    <t>Event - Per Event-H8</t>
  </si>
  <si>
    <t>Event - Per Event-H9</t>
  </si>
  <si>
    <t>Event - Per Event-PAV2</t>
  </si>
  <si>
    <t>E4</t>
  </si>
  <si>
    <t>N12AB</t>
  </si>
  <si>
    <t>North Car Parks 1A/B &amp; 2</t>
  </si>
  <si>
    <t>F013</t>
  </si>
  <si>
    <t>ANNUAL FORECAST - TOTAL</t>
  </si>
  <si>
    <t>F001</t>
  </si>
  <si>
    <t>PERIOD 1 - Forecast</t>
  </si>
  <si>
    <t>F010</t>
  </si>
  <si>
    <t>PERIOD 10 - Forecast</t>
  </si>
  <si>
    <t>F011</t>
  </si>
  <si>
    <t>PERIOD 11 - Forecast</t>
  </si>
  <si>
    <t>F012</t>
  </si>
  <si>
    <t>PERIOD 12 - Forecast</t>
  </si>
  <si>
    <t>F002</t>
  </si>
  <si>
    <t>PERIOD 2 - Forecast</t>
  </si>
  <si>
    <t>F003</t>
  </si>
  <si>
    <t>PERIOD 3 - Forecast</t>
  </si>
  <si>
    <t>F004</t>
  </si>
  <si>
    <t>PERIOD 4 - Forecast</t>
  </si>
  <si>
    <t>F005</t>
  </si>
  <si>
    <t>PERIOD 5 - Forecast</t>
  </si>
  <si>
    <t>F006</t>
  </si>
  <si>
    <t>PERIOD 6 - Forecast</t>
  </si>
  <si>
    <t>F007</t>
  </si>
  <si>
    <t>PERIOD 7 - Forecast</t>
  </si>
  <si>
    <t>F008</t>
  </si>
  <si>
    <t>PERIOD 8 - Forecast</t>
  </si>
  <si>
    <t>F009</t>
  </si>
  <si>
    <t>PERIOD 9 - Forecast</t>
  </si>
  <si>
    <t>ARB1</t>
  </si>
  <si>
    <t>Atrium Red Brick Ent 1 &amp; 2</t>
  </si>
  <si>
    <t>ARB2</t>
  </si>
  <si>
    <t>Atrium Red Brick Entrance 3</t>
  </si>
  <si>
    <t>BEACH</t>
  </si>
  <si>
    <t>Beach</t>
  </si>
  <si>
    <t>Car Park North</t>
  </si>
  <si>
    <t>Car Park South</t>
  </si>
  <si>
    <t>Car Park West</t>
  </si>
  <si>
    <t>EXT</t>
  </si>
  <si>
    <t>External Space</t>
  </si>
  <si>
    <t>H170A2</t>
  </si>
  <si>
    <t>Hall 17 OEA</t>
  </si>
  <si>
    <t>Hall 17 OEA - HS</t>
  </si>
  <si>
    <t>LAREGR</t>
  </si>
  <si>
    <t>Lake Grassed Area</t>
  </si>
  <si>
    <t>NEC 1</t>
  </si>
  <si>
    <t>NTHGAR</t>
  </si>
  <si>
    <t>North Garden</t>
  </si>
  <si>
    <t>Outside 5</t>
  </si>
  <si>
    <t>Outside Feature</t>
  </si>
  <si>
    <t>Outside Feature-ARB1</t>
  </si>
  <si>
    <t>Outside Feature-ARB2</t>
  </si>
  <si>
    <t>Outside Feature-BEACH</t>
  </si>
  <si>
    <t>Outside Feature-CPE</t>
  </si>
  <si>
    <t>Outside Feature-CPN</t>
  </si>
  <si>
    <t>Outside Feature-CPS</t>
  </si>
  <si>
    <t>Outside Feature-CPW</t>
  </si>
  <si>
    <t>Outside Feature-H17OA2</t>
  </si>
  <si>
    <t>Outside Feature-H17OEA</t>
  </si>
  <si>
    <t>LAKE</t>
  </si>
  <si>
    <t>Outside Feature-LAKE</t>
  </si>
  <si>
    <t>Outside Feature-LAKEGR</t>
  </si>
  <si>
    <t>Outside Feature-NEC1</t>
  </si>
  <si>
    <t>Outside Feature-NTHGAR</t>
  </si>
  <si>
    <t>Outside Feature-OEA5</t>
  </si>
  <si>
    <t>Outside Feature-PAVRB</t>
  </si>
  <si>
    <t>PRB</t>
  </si>
  <si>
    <t>Outside Feature-PRB</t>
  </si>
  <si>
    <t>ROAD</t>
  </si>
  <si>
    <t>Outside Feature-ROAD</t>
  </si>
  <si>
    <t>ROADA</t>
  </si>
  <si>
    <t>Outside Feature-ROADA</t>
  </si>
  <si>
    <t>Outside Feature-STCP</t>
  </si>
  <si>
    <t>Outside Feature-VIPCP</t>
  </si>
  <si>
    <t>Pavilion Red Brick</t>
  </si>
  <si>
    <t>Pendigo Lake</t>
  </si>
  <si>
    <t>WOOD2</t>
  </si>
  <si>
    <t>Pendigo Woodlands</t>
  </si>
  <si>
    <t>Piazza Red Brick</t>
  </si>
  <si>
    <t>Roadway - Atrium</t>
  </si>
  <si>
    <t>Roadway Hall 5</t>
  </si>
  <si>
    <t>Staff Car Park</t>
  </si>
  <si>
    <t>VIP Car Park</t>
  </si>
  <si>
    <t>WOOD</t>
  </si>
  <si>
    <t>WOODLANDS</t>
  </si>
  <si>
    <t>ATRIUM</t>
  </si>
  <si>
    <t>ATRIUM RED BRICK - Entrances 1 &amp; 2</t>
  </si>
  <si>
    <t>BEACH AREA</t>
  </si>
  <si>
    <t>EAST CAR PARK</t>
  </si>
  <si>
    <t>LAKESIDE GRASS</t>
  </si>
  <si>
    <t>MEG1</t>
  </si>
  <si>
    <t>MIDDLE EARTH GARDEN 1</t>
  </si>
  <si>
    <t>MEG2</t>
  </si>
  <si>
    <t>MIDDLE EARTH GARDEN 2</t>
  </si>
  <si>
    <t>NORTH CAR PARK</t>
  </si>
  <si>
    <t>PAVILION RED BRICK</t>
  </si>
  <si>
    <t>PENDIGO LAKE</t>
  </si>
  <si>
    <t>PIAZZA</t>
  </si>
  <si>
    <t>PIAZZA RED BRICK</t>
  </si>
  <si>
    <t>SOUTH CAR PARK</t>
  </si>
  <si>
    <t>STAFF CAR PARK</t>
  </si>
  <si>
    <t>VIP CAR PARK</t>
  </si>
  <si>
    <t>WEST CAR PARK</t>
  </si>
  <si>
    <t>NEC ARENA-Exhibition</t>
  </si>
  <si>
    <t>Sch B -  Rental</t>
  </si>
  <si>
    <t>Schedule B - Hall Rental-1011LK</t>
  </si>
  <si>
    <t>Schedule B - Hall Rental-48LNK</t>
  </si>
  <si>
    <t>Schedule B - Hall Rental-89LNK</t>
  </si>
  <si>
    <t>Schedule B - Hall Rental-H1</t>
  </si>
  <si>
    <t>Schedule B - Hall Rental-H10</t>
  </si>
  <si>
    <t>Schedule B - Hall Rental-H11</t>
  </si>
  <si>
    <t>Schedule B - Hall Rental-H12</t>
  </si>
  <si>
    <t>Schedule B - Hall Rental-H16</t>
  </si>
  <si>
    <t>Schedule B - Hall Rental-H17</t>
  </si>
  <si>
    <t>Schedule B - Hall Rental-H18</t>
  </si>
  <si>
    <t>Schedule B - Hall Rental-H19</t>
  </si>
  <si>
    <t>Schedule B - Hall Rental-H2</t>
  </si>
  <si>
    <t>Schedule B - Hall Rental-H20</t>
  </si>
  <si>
    <t>Schedule B - Hall Rental-H3</t>
  </si>
  <si>
    <t>Schedule B - Hall Rental-H3A</t>
  </si>
  <si>
    <t>Schedule B - Hall Rental-H4</t>
  </si>
  <si>
    <t>Schedule B - Hall Rental-H5</t>
  </si>
  <si>
    <t>Schedule B - Hall Rental-H6</t>
  </si>
  <si>
    <t>Schedule B - Hall Rental-H7</t>
  </si>
  <si>
    <t>Schedule B - Hall Rental-H8</t>
  </si>
  <si>
    <t>Schedule B - Hall Rental-H9</t>
  </si>
  <si>
    <t>Schedule B - Hall Rental-PAV1</t>
  </si>
  <si>
    <t>Schedule B - Hall Rental-PAV2</t>
  </si>
  <si>
    <t>Sch A - Hall 89LNK</t>
  </si>
  <si>
    <t>Sch A - Hall-48LNK</t>
  </si>
  <si>
    <t>SchA - Rental</t>
  </si>
  <si>
    <t>Schedule A - Hall Rental-1011LK</t>
  </si>
  <si>
    <t>Schedule A - Hall Rental-H1</t>
  </si>
  <si>
    <t>Schedule A - Hall Rental-H10</t>
  </si>
  <si>
    <t>Schedule A - Hall Rental-H11</t>
  </si>
  <si>
    <t>Schedule A - Hall Rental-H12</t>
  </si>
  <si>
    <t>Schedule A - Hall Rental-H16</t>
  </si>
  <si>
    <t>Schedule A - Hall Rental-H17</t>
  </si>
  <si>
    <t>Schedule A - Hall Rental-H18</t>
  </si>
  <si>
    <t>Schedule A - Hall Rental-H19</t>
  </si>
  <si>
    <t>Schedule A - Hall Rental-H2</t>
  </si>
  <si>
    <t>Schedule A - Hall Rental-H3</t>
  </si>
  <si>
    <t>Schedule A - Hall Rental-H3A</t>
  </si>
  <si>
    <t>Schedule A - Hall Rental-H4</t>
  </si>
  <si>
    <t>Schedule A - Hall Rental-H5</t>
  </si>
  <si>
    <t>Schedule A - Hall Rental-H6</t>
  </si>
  <si>
    <t>Schedule A - Hall Rental-H7</t>
  </si>
  <si>
    <t>Schedule A - Hall Rental-H8</t>
  </si>
  <si>
    <t>Schedule A - Hall Rental-H9</t>
  </si>
  <si>
    <t>Schedule A - Hall Rental-PAV1</t>
  </si>
  <si>
    <t>Schedule A - Rental-H17OA2</t>
  </si>
  <si>
    <t>NOT</t>
  </si>
  <si>
    <t>NOTIONAL EVENT</t>
  </si>
  <si>
    <t>H10/11 LINK-Live Event Conference/Meeting</t>
  </si>
  <si>
    <t>H4/8 LINK-Live Event Conference/Meeting</t>
  </si>
  <si>
    <t>H8/9 LINK-Live Event Conference/Meeting</t>
  </si>
  <si>
    <t>ARENA</t>
  </si>
  <si>
    <t>Live Event Conference-Arena</t>
  </si>
  <si>
    <t>Live Event Conference-H1</t>
  </si>
  <si>
    <t>Live Event Conference-H10</t>
  </si>
  <si>
    <t>Live Event Conference-H11</t>
  </si>
  <si>
    <t>Live Event Conference-H12</t>
  </si>
  <si>
    <t>Live Event Conference-H16</t>
  </si>
  <si>
    <t>Live Event Conference-H17</t>
  </si>
  <si>
    <t>Live Event Conference-H18</t>
  </si>
  <si>
    <t>Live Event Conference-H19</t>
  </si>
  <si>
    <t>Live Event Conference-H2</t>
  </si>
  <si>
    <t>Live Event Conference-H20</t>
  </si>
  <si>
    <t>Live Event Conference-H3</t>
  </si>
  <si>
    <t>Live Event Conference-H3A</t>
  </si>
  <si>
    <t>Live Event Conference-H4</t>
  </si>
  <si>
    <t>Live Event Conference-H5</t>
  </si>
  <si>
    <t>Live Event Conference-H6</t>
  </si>
  <si>
    <t>H6O</t>
  </si>
  <si>
    <t>Live Event Conference-H6 Org Office</t>
  </si>
  <si>
    <t>Live Event Conference-H7</t>
  </si>
  <si>
    <t>Live Event Conference-H8</t>
  </si>
  <si>
    <t>Live Event Conference-H9</t>
  </si>
  <si>
    <t>Live Event Conference-NEC ARENA</t>
  </si>
  <si>
    <t>NIA</t>
  </si>
  <si>
    <t>Live Event Conference-NIA</t>
  </si>
  <si>
    <t>TRI01</t>
  </si>
  <si>
    <t>Seating Tribune 1</t>
  </si>
  <si>
    <t>TRI02</t>
  </si>
  <si>
    <t>Seating Tribune 2</t>
  </si>
  <si>
    <t>TRI03</t>
  </si>
  <si>
    <t>Seating Tribune 3</t>
  </si>
  <si>
    <t>TRI04</t>
  </si>
  <si>
    <t>Seating Tribune 4</t>
  </si>
  <si>
    <t>TRI05</t>
  </si>
  <si>
    <t>Seating Tribune 5</t>
  </si>
  <si>
    <t>TRI06</t>
  </si>
  <si>
    <t>Seating Tribune 6</t>
  </si>
  <si>
    <t>TRI07</t>
  </si>
  <si>
    <t>Seating Tribune 7</t>
  </si>
  <si>
    <t>HALL 1 - Uplift 1</t>
  </si>
  <si>
    <t>HALL 10 - Uplift 1</t>
  </si>
  <si>
    <t>HALL 11 - Uplift 1</t>
  </si>
  <si>
    <t>HALL 12 - Uplift 1</t>
  </si>
  <si>
    <t>HALL 16 - Uplift 1</t>
  </si>
  <si>
    <t>HALL 17 - Uplift 1</t>
  </si>
  <si>
    <t>HALL 18 - Uplift 1</t>
  </si>
  <si>
    <t>HALL 19 - Uplift 1</t>
  </si>
  <si>
    <t>HALL 2 - Uplift 1</t>
  </si>
  <si>
    <t>HALL 20 - Uplift 1</t>
  </si>
  <si>
    <t>HALL 3 - Uplift 1</t>
  </si>
  <si>
    <t>HALL 3A - Uplift 1</t>
  </si>
  <si>
    <t>HALL 4 - Uplift 1</t>
  </si>
  <si>
    <t>HALL 5 - Uplift 1</t>
  </si>
  <si>
    <t>HALL 6 - Uplift 1</t>
  </si>
  <si>
    <t>HALL 7 - Uplift 1</t>
  </si>
  <si>
    <t>HALL 8 - Uplift 1</t>
  </si>
  <si>
    <t>HALL 9 - Uplift 1</t>
  </si>
  <si>
    <t>Uplift 1</t>
  </si>
  <si>
    <t>HALL 1 - Uplift 2</t>
  </si>
  <si>
    <t>HALL 10 - Uplift 2</t>
  </si>
  <si>
    <t>HALL 11 - Uplift 2</t>
  </si>
  <si>
    <t>HALL 12 - Uplift 2</t>
  </si>
  <si>
    <t>HALL 16 - Uplift 2</t>
  </si>
  <si>
    <t>HALL 17 - Uplift 2</t>
  </si>
  <si>
    <t>HALL 18 - Uplift 2</t>
  </si>
  <si>
    <t>HALL 19 - Uplift 2</t>
  </si>
  <si>
    <t>HALL 2 - Uplift 2</t>
  </si>
  <si>
    <t>HALL 20 - Uplift 2</t>
  </si>
  <si>
    <t>HALL 3 - Uplift 2</t>
  </si>
  <si>
    <t>HALL 3A - Uplift 2</t>
  </si>
  <si>
    <t>HALL 4 - Uplift 2</t>
  </si>
  <si>
    <t>HALL 5 - Uplift 2</t>
  </si>
  <si>
    <t>HALL 6 - Uplift 2</t>
  </si>
  <si>
    <t>HALL 7 - Uplift 2</t>
  </si>
  <si>
    <t>HALL 8 - Uplift 2</t>
  </si>
  <si>
    <t>HALL 9 - Uplift 2</t>
  </si>
  <si>
    <t>Uplift 2</t>
  </si>
  <si>
    <t>H10/11 LINK - Uplift 3</t>
  </si>
  <si>
    <t>H8/9 LINK - Uplift 3</t>
  </si>
  <si>
    <t>HALL 1 - Uplift 3</t>
  </si>
  <si>
    <t>HALL 10 - Uplift 3</t>
  </si>
  <si>
    <t>HALL 11 - Uplift 3</t>
  </si>
  <si>
    <t>HALL 12 - Uplift 3</t>
  </si>
  <si>
    <t>HALL 16 - Uplift 3</t>
  </si>
  <si>
    <t>HALL 17 - Uplift 3</t>
  </si>
  <si>
    <t>HALL 18 - Uplift 3</t>
  </si>
  <si>
    <t>HALL 19 - Uplift 3</t>
  </si>
  <si>
    <t>HALL 2 - Uplift 3</t>
  </si>
  <si>
    <t>HALL 20 - Uplift 3</t>
  </si>
  <si>
    <t>HALL 3 - Uplift 3</t>
  </si>
  <si>
    <t>HALL 3A - Uplift 3</t>
  </si>
  <si>
    <t>HALL 4 - Uplift 3</t>
  </si>
  <si>
    <t>HALL 5 - Uplift 3</t>
  </si>
  <si>
    <t>HALL 6 - Uplift 3</t>
  </si>
  <si>
    <t>HALL 7 - Uplift 3</t>
  </si>
  <si>
    <t>HALL 8 - Uplift 3</t>
  </si>
  <si>
    <t>HALL 9 - Uplift 3</t>
  </si>
  <si>
    <t>Uplift 3</t>
  </si>
  <si>
    <t>H10/11 LINK - Uplift 4</t>
  </si>
  <si>
    <t>H8/9 LINK - Uplift 4</t>
  </si>
  <si>
    <t>HALL 1 - Uplift 4</t>
  </si>
  <si>
    <t>HALL 10 - Uplift 4</t>
  </si>
  <si>
    <t>HALL 11 - Uplift 4</t>
  </si>
  <si>
    <t>HALL 12 - Uplift 4</t>
  </si>
  <si>
    <t>HALL 16 - Uplift 4</t>
  </si>
  <si>
    <t>HALL 17 - Uplift 4</t>
  </si>
  <si>
    <t>HALL 18 - Uplift 4</t>
  </si>
  <si>
    <t>HALL 19 - Uplift 4</t>
  </si>
  <si>
    <t>HALL 2 - Uplift 4</t>
  </si>
  <si>
    <t>HALL 20 - Uplift 4</t>
  </si>
  <si>
    <t>HALL 3 - Uplift 4</t>
  </si>
  <si>
    <t>HALL 3A - Uplift 4</t>
  </si>
  <si>
    <t>HALL 4 - Uplift 4</t>
  </si>
  <si>
    <t>HALL 5 - Uplift 4</t>
  </si>
  <si>
    <t>HALL 6 - Uplift 4</t>
  </si>
  <si>
    <t>HALL 7 - Uplift 4</t>
  </si>
  <si>
    <t>HALL 8 - Uplift 4</t>
  </si>
  <si>
    <t>HALL 9 - Uplift 4</t>
  </si>
  <si>
    <t>Uplift 4</t>
  </si>
  <si>
    <t>HALL 1 - Uplift 5</t>
  </si>
  <si>
    <t>HALL 10 - Uplift 5</t>
  </si>
  <si>
    <t>HALL 11 - Uplift 5</t>
  </si>
  <si>
    <t>HALL 12 - Uplift 5</t>
  </si>
  <si>
    <t>HALL 16 - Uplift 5</t>
  </si>
  <si>
    <t>HALL 17 - Uplift 5</t>
  </si>
  <si>
    <t>HALL 18 - Uplift 5</t>
  </si>
  <si>
    <t>HALL 19 - Uplift 5</t>
  </si>
  <si>
    <t>HALL 2 - Uplift 5</t>
  </si>
  <si>
    <t>HALL 3 - Uplift 5</t>
  </si>
  <si>
    <t>HALL 3A - Uplift 5</t>
  </si>
  <si>
    <t>HALL 4 - Uplift 5</t>
  </si>
  <si>
    <t>HALL 5 - Uplift 5</t>
  </si>
  <si>
    <t>HALL 6 - Uplift 5</t>
  </si>
  <si>
    <t>HALL 7 - Uplift 5</t>
  </si>
  <si>
    <t>HALL 8 - Uplift 5</t>
  </si>
  <si>
    <t>HALL 9 - Uplift 5</t>
  </si>
  <si>
    <t>HALL 5 - Uplift 6</t>
  </si>
  <si>
    <t>F2U Chicken Sandwich Platter (Halal) x 20 quarters</t>
  </si>
  <si>
    <t>F2U Meat Sandwich Platter x 20 quarters</t>
  </si>
  <si>
    <t>F2U Mini Pastry Platter x 12 Pieces</t>
  </si>
  <si>
    <t>F2U Mixed Wrap Platter x 16 pieces</t>
  </si>
  <si>
    <t>5133836</t>
  </si>
  <si>
    <t>F2U Picnic bag selection x 5 bags</t>
  </si>
  <si>
    <t>F2U Platter of Mini Muffins x 20 Pieces</t>
  </si>
  <si>
    <t>F2U Vegan Sandwich Platter x 20 quarters</t>
  </si>
  <si>
    <t>F2U Vegetarian Sandwich Platter x 20 quarters</t>
  </si>
  <si>
    <t>F2U Vegetarian Wrap platter x 16 Pieces (v)</t>
  </si>
  <si>
    <t>3349766</t>
  </si>
  <si>
    <t>F2U Additional Draught Staropramen Lager Keg</t>
  </si>
  <si>
    <t>506447</t>
  </si>
  <si>
    <t>F2U Bacardi Rum 70cl</t>
  </si>
  <si>
    <t>F2U Caffery's 440ml x 24</t>
  </si>
  <si>
    <t>596602</t>
  </si>
  <si>
    <t>3642366</t>
  </si>
  <si>
    <t>F2U Draught Pravha F2U Lager, 50 Litres Keg</t>
  </si>
  <si>
    <t>5710285</t>
  </si>
  <si>
    <t>506561</t>
  </si>
  <si>
    <t>F2U Gordon Gin Bottle 70cl</t>
  </si>
  <si>
    <t>F2U Guinness 440ml x 24</t>
  </si>
  <si>
    <t>514199</t>
  </si>
  <si>
    <t>F2U Madri 330ml NRB x 24</t>
  </si>
  <si>
    <t>504665</t>
  </si>
  <si>
    <t>F2U Martell Brandy Bottle 70cl</t>
  </si>
  <si>
    <t>F2U Pravha 330ml NRB x 12</t>
  </si>
  <si>
    <t>F2U Pravha 330ml NRB x 24</t>
  </si>
  <si>
    <t>F2U Staropramen Lager 330ml x 12</t>
  </si>
  <si>
    <t>Spirit: Whisky (Bells), BOTTLE [70cl]</t>
  </si>
  <si>
    <t>530610</t>
  </si>
  <si>
    <t>F2U Additional Draught Aspall Cider 50 Litres Keg</t>
  </si>
  <si>
    <t>530609</t>
  </si>
  <si>
    <t>F2U Additional Draught Madri Lager, 50 litres keg</t>
  </si>
  <si>
    <t>44444</t>
  </si>
  <si>
    <t>F2U Cooler unit with Draught Guinness, 50 litres keg Special order</t>
  </si>
  <si>
    <t>522045</t>
  </si>
  <si>
    <t>522044</t>
  </si>
  <si>
    <t>F2U Draught Guinness, 30 Litres Keg Special order</t>
  </si>
  <si>
    <t>COOLER1</t>
  </si>
  <si>
    <t>F2U Plumbed Water Cooler unit</t>
  </si>
  <si>
    <t>STELLA</t>
  </si>
  <si>
    <t>F2U24</t>
  </si>
  <si>
    <t>F2U Cooler unit with Draught Worthingtons &amp; 1 x 50 ltr keg</t>
  </si>
  <si>
    <t>F2U Baco Seta Prosecco extra dry</t>
  </si>
  <si>
    <t>518764</t>
  </si>
  <si>
    <t>F2U Finca Las Moras Seremos Torrontes San Juan</t>
  </si>
  <si>
    <t>517916</t>
  </si>
  <si>
    <t>F2U Lunaris By Callis Malbec San Juan</t>
  </si>
  <si>
    <t>517912</t>
  </si>
  <si>
    <t>F2U Monte Verde RED Merlot (Central Valley)</t>
  </si>
  <si>
    <t>517925</t>
  </si>
  <si>
    <t>F2U Monte Verde ROSE (merlot) (Central Valley)</t>
  </si>
  <si>
    <t>517933</t>
  </si>
  <si>
    <t>F2U Monte Verde WHITE Sauvignon Blanc (Central Valley)</t>
  </si>
  <si>
    <t>F2U Pontebello Pinot Grigio, Venezie</t>
  </si>
  <si>
    <t>F2U Solandia Nero d'Avola</t>
  </si>
  <si>
    <t>OPENER</t>
  </si>
  <si>
    <t>F2U 7up Free x 12</t>
  </si>
  <si>
    <t>F2U Diet Pepsi 500ml x 12</t>
  </si>
  <si>
    <t>F2U Orange juice UHT litre</t>
  </si>
  <si>
    <t>F2U Pepsi 500ml x 24</t>
  </si>
  <si>
    <t>F2U Pepsi Max 500ml x 12</t>
  </si>
  <si>
    <t>F2U Pepsi Max Cherry x 12</t>
  </si>
  <si>
    <t>4089565</t>
  </si>
  <si>
    <t>F2U Slimline Tonic Water 200ml, x 12</t>
  </si>
  <si>
    <t>F2U Sparkling mineral water 500 ml, x 12</t>
  </si>
  <si>
    <t>F2U Sparkling mineral water, 500 ml x 24</t>
  </si>
  <si>
    <t>F2U Sparkling mineral water, 750 ml</t>
  </si>
  <si>
    <t>F2U Still mineral water, 500 ml x 24</t>
  </si>
  <si>
    <t>F2U Tango Orange 500ml x 24</t>
  </si>
  <si>
    <t>F2U Tonic Water 200ml x 12</t>
  </si>
  <si>
    <t>F2U 7up Free x 24</t>
  </si>
  <si>
    <t>F2U Diet Pepsi 500ml x 24</t>
  </si>
  <si>
    <t>F2U Ice, bag, 3.6kg (2 x 1.8kg)</t>
  </si>
  <si>
    <t>F2U Ice, bag, 9kg (5 x 1.8kg)</t>
  </si>
  <si>
    <t>F2U Pepsi 500ml x 12</t>
  </si>
  <si>
    <t>F2U Pepsi Max 500ml x 24</t>
  </si>
  <si>
    <t>F2U Pepsi Max Cherry x 24</t>
  </si>
  <si>
    <t>F2U Tango Orange 500ml x 12</t>
  </si>
  <si>
    <t>F2U 5 litre flask of coffee, plus supplies (20 cups)</t>
  </si>
  <si>
    <t>F2U 5 litre flask of hot water</t>
  </si>
  <si>
    <t>F2U Fresh milk 2 litres</t>
  </si>
  <si>
    <t>F2U Milk Alpro Almond</t>
  </si>
  <si>
    <t>F2U Twinings Everyday Tea x 50</t>
  </si>
  <si>
    <t>F2U Twinings Herbal &amp; Fruit Tea x 20</t>
  </si>
  <si>
    <t>F2U UHT Milk Jiggers x 120</t>
  </si>
  <si>
    <t>F2U Alpro Soya Milk</t>
  </si>
  <si>
    <t>F2U Candarel Sugar Sticks x 50</t>
  </si>
  <si>
    <t>F2U Cheddars Mini 50grm x 6</t>
  </si>
  <si>
    <t>F2U Crisps Assorted Flavours 40g x 6</t>
  </si>
  <si>
    <t>F2U Dry Roasted Peanuts, 50g x 6</t>
  </si>
  <si>
    <t>F2U Lightly Sea Salted crisps, 40g x 6</t>
  </si>
  <si>
    <t>F2U Luxury Biscuit Selection 800g (2 Packs 400g)</t>
  </si>
  <si>
    <t>F2U Salted Peanuts 50g, x 6</t>
  </si>
  <si>
    <t>F2U Snacking Nuts/Seeds/Berry/Yoghurt/C'Rasinis x 4</t>
  </si>
  <si>
    <t>F2U Sweet Biscuits 1kg (2 Trays 500g)</t>
  </si>
  <si>
    <t>F2U White sugar sticks, x 100 **</t>
  </si>
  <si>
    <t>F2U Nespresso Capsules x 20</t>
  </si>
  <si>
    <t>F2U Brown sugar sticks, x 100</t>
  </si>
  <si>
    <t>F2U Nespresso Machine (1.6kw) with Supplies for 100 Drinks (subject to availability)</t>
  </si>
  <si>
    <t>F2U Nespresso Cappuncinatore Milk Frother CS20 (1.3KW)</t>
  </si>
  <si>
    <t>F2U Cooler Unit with Draught Aspall Cider Lager &amp; 1 x 50 ltr Keg</t>
  </si>
  <si>
    <t>F2U Cooler Unit With Draught Madri Lager &amp; 3 x 50 ltr keg</t>
  </si>
  <si>
    <t>F2U Cups and saucers, x 5</t>
  </si>
  <si>
    <t>F2U Milk jug</t>
  </si>
  <si>
    <t>F2U Oval plates, x 5</t>
  </si>
  <si>
    <t>F2U Sugar bowl</t>
  </si>
  <si>
    <t>F2U Teaspoons (Hire), x 5</t>
  </si>
  <si>
    <t>F2U Champagne Glass, x 5</t>
  </si>
  <si>
    <t>F2U Glass jug</t>
  </si>
  <si>
    <t>F2U Tall glass, x 5</t>
  </si>
  <si>
    <t>F2U Wine glass, x 5</t>
  </si>
  <si>
    <t>F2U Coffee percolator (8-10 cups) (1kw)</t>
  </si>
  <si>
    <t>F2U Kettle 1.7LTR (2.2KW)</t>
  </si>
  <si>
    <t>F2U Large Ice Container- Holds upto 12kg Ice</t>
  </si>
  <si>
    <t>F2U Thermal ice bucket with tongs</t>
  </si>
  <si>
    <t>WATER</t>
  </si>
  <si>
    <t>F2U Water carrier, Plastic (Empty), 5 Litre capacity</t>
  </si>
  <si>
    <t>F2U White Mugs x 6</t>
  </si>
  <si>
    <t>F2U Wine / Champagne Bucket</t>
  </si>
  <si>
    <t>F2U Water Cooler (70w), water 18.9 ltr and 100 cups</t>
  </si>
  <si>
    <t>F2U Cold Drinks Glasses x 50</t>
  </si>
  <si>
    <t>F2U Wooden stirrers, x 1000</t>
  </si>
  <si>
    <t>F2U Disposable Wine Glass x10</t>
  </si>
  <si>
    <t>F2U Blue paper roll, 150mm x 180mm</t>
  </si>
  <si>
    <t>F2U Disposable Champagne glasses, x 10</t>
  </si>
  <si>
    <t>F2U Disposable Paper Plates x 25</t>
  </si>
  <si>
    <t>F2U Disposable teaspoons, x 10</t>
  </si>
  <si>
    <t>F2U Glass flexi plastic half pint x 50</t>
  </si>
  <si>
    <t>F2U Hot drinks cups, x 25</t>
  </si>
  <si>
    <t>DISP20</t>
  </si>
  <si>
    <t>F2U Pint Glasses x 500</t>
  </si>
  <si>
    <t>F2U Water Cooler cups x 100</t>
  </si>
  <si>
    <t>F2U White serviettes, x 100</t>
  </si>
  <si>
    <t>CLEAN22</t>
  </si>
  <si>
    <t>F2U Alcohol Hand Gel 450ml</t>
  </si>
  <si>
    <t>CLEAN15</t>
  </si>
  <si>
    <t>F2U Antibacterial probe wipes x 70</t>
  </si>
  <si>
    <t>F2U Glass cleaner, 750ml</t>
  </si>
  <si>
    <t>CLEAN18</t>
  </si>
  <si>
    <t>F2U Handwash basin-Day Hire</t>
  </si>
  <si>
    <t>CLEAN17</t>
  </si>
  <si>
    <t>F2U Liquid Soap 450ml</t>
  </si>
  <si>
    <t>F2U Multi surface cleaner, 750ml</t>
  </si>
  <si>
    <t>F2U Refuse sacks, x 10</t>
  </si>
  <si>
    <t>F2U Rubber gloves</t>
  </si>
  <si>
    <t>F2U Tea towel</t>
  </si>
  <si>
    <t>CLEAN19</t>
  </si>
  <si>
    <t>F2U Washing up bowl, round</t>
  </si>
  <si>
    <t>F2U Washing up liquid, 1ltr</t>
  </si>
  <si>
    <t>F2U Wipe cloths x 6</t>
  </si>
  <si>
    <t>CARPARK</t>
  </si>
  <si>
    <t>Car Parking</t>
  </si>
  <si>
    <t>MINCAT</t>
  </si>
  <si>
    <t>Minimum Catering Spend</t>
  </si>
  <si>
    <t>CAP</t>
  </si>
  <si>
    <t>NEC - Capita Commission Partner Fee</t>
  </si>
  <si>
    <t>CCC</t>
  </si>
  <si>
    <t>NEC Catering Commission Charge</t>
  </si>
  <si>
    <t>CONFCOM</t>
  </si>
  <si>
    <t>NEC Conference Commission Charge</t>
  </si>
  <si>
    <t>EI074</t>
  </si>
  <si>
    <t>Internet Speed Upgrade</t>
  </si>
  <si>
    <t>100Mbps - Broadband Internet Access</t>
  </si>
  <si>
    <t>100Mbps - Broadband Internet Access with Static IP</t>
  </si>
  <si>
    <t>10Mbps - Broadband Internet Access</t>
  </si>
  <si>
    <t>10Mbps - Broadband Internet Access with Static IP</t>
  </si>
  <si>
    <t>EIEPW10</t>
  </si>
  <si>
    <t>10Mbps Exhibitor Prioritised Wi-Fi Connection</t>
  </si>
  <si>
    <t>EIEPW15</t>
  </si>
  <si>
    <t>15Mbps Exhibitor Prioritised Wi-Fi Connection</t>
  </si>
  <si>
    <t>20Mbps - Broadband Internet Access</t>
  </si>
  <si>
    <t>EIEPW20</t>
  </si>
  <si>
    <t>20Mbps Exhibitor Prioritised Wi-Fi Connection</t>
  </si>
  <si>
    <t>30Mbps - Broadband Internet Access</t>
  </si>
  <si>
    <t>50Mbps - Broadband Internet Access</t>
  </si>
  <si>
    <t>5Mbps - Broadband Internet Access</t>
  </si>
  <si>
    <t>EIEPW5</t>
  </si>
  <si>
    <t>5Mbps Exhibitor Prioritised Wi-Fi Connection</t>
  </si>
  <si>
    <t>70Mbps - Broadband Internet Access</t>
  </si>
  <si>
    <t>EI057</t>
  </si>
  <si>
    <t>AV Port</t>
  </si>
  <si>
    <t>EIBESPOKE</t>
  </si>
  <si>
    <t>Bespoke Event IT</t>
  </si>
  <si>
    <t>EI059</t>
  </si>
  <si>
    <t>Boca Printer Port</t>
  </si>
  <si>
    <t>EI110</t>
  </si>
  <si>
    <t>Empty Ethernet Cable to Run Under Duct</t>
  </si>
  <si>
    <t>EIEPWSU10</t>
  </si>
  <si>
    <t>Exhibitor Prioritised Wi-Fi Connection Speed Upgraded to 10Mbps</t>
  </si>
  <si>
    <t>EIEPWSU15</t>
  </si>
  <si>
    <t>Exhibitor Prioritised Wi-Fi Connection Speed Upgraded to 15Mbps</t>
  </si>
  <si>
    <t>EIEPWSU20</t>
  </si>
  <si>
    <t>Exhibitor Prioritised Wi-Fi Connection Speed Upgraded to 20Mbps</t>
  </si>
  <si>
    <t>EI037</t>
  </si>
  <si>
    <t>PDQ Line</t>
  </si>
  <si>
    <t>PNT2PNT</t>
  </si>
  <si>
    <t>Point-to-Point Blank Cable Connection</t>
  </si>
  <si>
    <t>EIEPWSS</t>
  </si>
  <si>
    <t>Priority Wi-Fi with Bespoke SSID (Cost per Quote)</t>
  </si>
  <si>
    <t>EI058</t>
  </si>
  <si>
    <t>Ticket Printer Port</t>
  </si>
  <si>
    <t>EI164</t>
  </si>
  <si>
    <t>Till Cable-into corporate network</t>
  </si>
  <si>
    <t>EI100</t>
  </si>
  <si>
    <t>VLAN Connection 1</t>
  </si>
  <si>
    <t>EI101</t>
  </si>
  <si>
    <t>VLAN Connection 2</t>
  </si>
  <si>
    <t>EI102</t>
  </si>
  <si>
    <t>VLAN Connection 3</t>
  </si>
  <si>
    <t>EI047</t>
  </si>
  <si>
    <t>Call Charges - Exhibitor Stand</t>
  </si>
  <si>
    <t>EI049</t>
  </si>
  <si>
    <t>Call Charges - Organiser Office</t>
  </si>
  <si>
    <t>EI048</t>
  </si>
  <si>
    <t>Call Charges - Organiser Stand</t>
  </si>
  <si>
    <t>EI076</t>
  </si>
  <si>
    <t>Hotline Phone</t>
  </si>
  <si>
    <t>Standard Telephone Line</t>
  </si>
  <si>
    <t>PDQ Machine with Line Package</t>
  </si>
  <si>
    <t>Standard Phone Line &amp; Handset Package</t>
  </si>
  <si>
    <t>15" Macbook Pro Retina (Core i7, 1000GB SSD)</t>
  </si>
  <si>
    <t>15" Windows High Spec Laptop (MS-17A1 GT3VR Titan)</t>
  </si>
  <si>
    <t>15" Windows Laptop (HP 255 G7)</t>
  </si>
  <si>
    <t>22" Touchscreen (T225MTS) [Requires Laptop]</t>
  </si>
  <si>
    <t>EI096</t>
  </si>
  <si>
    <t>24 Port Switch</t>
  </si>
  <si>
    <t>24" Flat Panel Display Screen (iiyama E2480HS)</t>
  </si>
  <si>
    <t>32" LG Flat Panel Display Screen (32SM5KD)</t>
  </si>
  <si>
    <t>32" Samsung Flat Panel Display Screen (ME32C)</t>
  </si>
  <si>
    <t>43" LG Flat Panel Display Screen (43SM5KD)</t>
  </si>
  <si>
    <t>49" Touchscreen [Requires Laptop]</t>
  </si>
  <si>
    <t>55" LG Flat Panel Display Screen (55SM5KC/SM5KE)</t>
  </si>
  <si>
    <t>55" Touchscreen [Requires Laptop]</t>
  </si>
  <si>
    <t>65" LG Flat Panel Display Screen (65UH5C)</t>
  </si>
  <si>
    <t>75" LG Flat Panel Display Screen (75UM3C/UH5E)</t>
  </si>
  <si>
    <t>86" LG Flat Panel Display Screen</t>
  </si>
  <si>
    <t>98" LG Flat Panel Display Screen (98LS95A/LS95D)</t>
  </si>
  <si>
    <t>EIAVB</t>
  </si>
  <si>
    <t>AV Bespoke</t>
  </si>
  <si>
    <t>EI56</t>
  </si>
  <si>
    <t>CAT 5 Cabling</t>
  </si>
  <si>
    <t>CAT 5 Cabling - 10 metres</t>
  </si>
  <si>
    <t>CAT 5 Cabling - 15 metres</t>
  </si>
  <si>
    <t>EI60</t>
  </si>
  <si>
    <t>CAT 5 Cabling - 20 metres</t>
  </si>
  <si>
    <t>EI097</t>
  </si>
  <si>
    <t>CAT 5 Cabling - 40 metres</t>
  </si>
  <si>
    <t>CAT 5 Cabling - 5 metres</t>
  </si>
  <si>
    <t>E157B</t>
  </si>
  <si>
    <t>CAT 5 Cabling - 5 metres PACKAGE FOC</t>
  </si>
  <si>
    <t>EI098</t>
  </si>
  <si>
    <t>CAT 5 Cabling - 60 metres</t>
  </si>
  <si>
    <t>AVCOMPPA</t>
  </si>
  <si>
    <t>Complete PA System, Includes: Amplifier; 2x Speakers; 3x Microphones; Receivers; and Licences</t>
  </si>
  <si>
    <t>EI075</t>
  </si>
  <si>
    <t>Conference Phone</t>
  </si>
  <si>
    <t>EI163</t>
  </si>
  <si>
    <t>Coupler</t>
  </si>
  <si>
    <t>EI017</t>
  </si>
  <si>
    <t>Engineer Support</t>
  </si>
  <si>
    <t>iPad Air 2 (Apple 32GB)</t>
  </si>
  <si>
    <t>iPad Floor Stand (Lockable)</t>
  </si>
  <si>
    <t>PDQ Machine Hire</t>
  </si>
  <si>
    <t>2712-01</t>
  </si>
  <si>
    <t>Standard Phone Handset</t>
  </si>
  <si>
    <t>TV Stand (Unicol K)</t>
  </si>
  <si>
    <t>TV Wall Mount Bracket(s)</t>
  </si>
  <si>
    <t>EI275</t>
  </si>
  <si>
    <t>Wi-Fi RDK</t>
  </si>
  <si>
    <t>FCAST1</t>
  </si>
  <si>
    <t>Exhibition sales forecast</t>
  </si>
  <si>
    <t>EXINC</t>
  </si>
  <si>
    <t>REQSER1</t>
  </si>
  <si>
    <t>Exhibition Cleaning</t>
  </si>
  <si>
    <t>REQSER4</t>
  </si>
  <si>
    <t>Exhibition Mark Out</t>
  </si>
  <si>
    <t>REQSER3</t>
  </si>
  <si>
    <t>Exhibition Security and Stewarding</t>
  </si>
  <si>
    <t>REQSER2</t>
  </si>
  <si>
    <t>Waste Removal</t>
  </si>
  <si>
    <t>Contract Cleaning</t>
  </si>
  <si>
    <t>Crowd Control Barriers</t>
  </si>
  <si>
    <t>Disabled Lift - Pav 1 &amp; 2</t>
  </si>
  <si>
    <t>Maintenance</t>
  </si>
  <si>
    <t>Markout</t>
  </si>
  <si>
    <t>Melville Late Night Cover</t>
  </si>
  <si>
    <t>Parking Passes</t>
  </si>
  <si>
    <t>Production-General</t>
  </si>
  <si>
    <t>Ramps - Organisers Offices 1 &amp; 5</t>
  </si>
  <si>
    <t>Shuttle Bus Signage</t>
  </si>
  <si>
    <t>Signage</t>
  </si>
  <si>
    <t>Tensator Barriers</t>
  </si>
  <si>
    <t>Turnstiles</t>
  </si>
  <si>
    <t>Visitor Management</t>
  </si>
  <si>
    <t>Waste Disposal</t>
  </si>
  <si>
    <t>519081</t>
  </si>
  <si>
    <t>519082</t>
  </si>
  <si>
    <t>HAM</t>
  </si>
  <si>
    <t>F2U Ham &amp; Cheddar Cheese Sandwich on Granary Bread</t>
  </si>
  <si>
    <t>431376</t>
  </si>
  <si>
    <t>5200912</t>
  </si>
  <si>
    <t>F2U Prawn Mayonnaise Sandwich on Malted bread</t>
  </si>
  <si>
    <t>4077788</t>
  </si>
  <si>
    <t>F2U Roast Chicken Salad Sandwich on Granary</t>
  </si>
  <si>
    <t>5021077</t>
  </si>
  <si>
    <t>F2U Sandwich BLT, on Granary Bread</t>
  </si>
  <si>
    <t>5006399</t>
  </si>
  <si>
    <t>F2U Sandwich Roast Chicken Salad on Granary Bread</t>
  </si>
  <si>
    <t>519203</t>
  </si>
  <si>
    <t>F2U Veggie New Yorker Sandwich Farmhouse Bread (v)</t>
  </si>
  <si>
    <t>F2UQVHS</t>
  </si>
  <si>
    <t>F2U Quorn (Vegan) Ham Salad Sandwich</t>
  </si>
  <si>
    <t>F2UQCS</t>
  </si>
  <si>
    <t>F2U Quorn Club Sandwich (Vegan)</t>
  </si>
  <si>
    <t>500638</t>
  </si>
  <si>
    <t>F2U Chicken Caesar Tortilla Wrap</t>
  </si>
  <si>
    <t>3323393</t>
  </si>
  <si>
    <t>F2U GLUTEN FREE Chicken Salad Sandwich on Gluten Free Bread</t>
  </si>
  <si>
    <t>6094133</t>
  </si>
  <si>
    <t>F2UQCSW</t>
  </si>
  <si>
    <t>6484893</t>
  </si>
  <si>
    <t>3713198</t>
  </si>
  <si>
    <t>F2U Latex Powder free Gloves (M)</t>
  </si>
  <si>
    <t>3722212</t>
  </si>
  <si>
    <t>F2U Latex Powder free Gloves (L)</t>
  </si>
  <si>
    <t>3713199</t>
  </si>
  <si>
    <t>F2U Latex Powder free Gloves (S)</t>
  </si>
  <si>
    <t>F2U Complete Package 5 (contains all items in packages 1-4)</t>
  </si>
  <si>
    <t>F2U Hygiene Package 1 (Alcohol handgel, 1 boxes of powder free latex gloves)</t>
  </si>
  <si>
    <t>F2U Hygiene Package 2 (sanitiser spray and 1 blue hygiene roll)</t>
  </si>
  <si>
    <t>F2U Hygiene Package 3 (Portable handwash basin, liquid soap and 1 blue roll)</t>
  </si>
  <si>
    <t>F2U Hygiene Package 4 (1 calibrated temperature probe, 70 antibacterial probe wipes)</t>
  </si>
  <si>
    <t>F2U Breakfast Package</t>
  </si>
  <si>
    <t>F2U Feed the Troops Package</t>
  </si>
  <si>
    <t>PACK2</t>
  </si>
  <si>
    <t>EP2</t>
  </si>
  <si>
    <t>Exhibitor Savings Pack</t>
  </si>
  <si>
    <t>PACK1</t>
  </si>
  <si>
    <t>Organiser Benefits Pack</t>
  </si>
  <si>
    <t>OP</t>
  </si>
  <si>
    <t>Potential Opportunity</t>
  </si>
  <si>
    <t>RI</t>
  </si>
  <si>
    <t>Risk Element</t>
  </si>
  <si>
    <t>ARENA STATISTICS</t>
  </si>
  <si>
    <t>ADULT</t>
  </si>
  <si>
    <t>Adult In Advance</t>
  </si>
  <si>
    <t>Attendance</t>
  </si>
  <si>
    <t>CONCESS</t>
  </si>
  <si>
    <t>Concessions In Advance</t>
  </si>
  <si>
    <t>FOC</t>
  </si>
  <si>
    <t>Free of Charge</t>
  </si>
  <si>
    <t>Attendance - comps</t>
  </si>
  <si>
    <t>CATINC</t>
  </si>
  <si>
    <t>Catering Forecast</t>
  </si>
  <si>
    <t>DAILYATT</t>
  </si>
  <si>
    <t>Daily Attendance Day 1</t>
  </si>
  <si>
    <t>DAILYATT10</t>
  </si>
  <si>
    <t>Daily Attendance Day 10</t>
  </si>
  <si>
    <t>DAILYATT11</t>
  </si>
  <si>
    <t>Daily Attendance Day 11</t>
  </si>
  <si>
    <t>DAILYATT12</t>
  </si>
  <si>
    <t>Daily Attendance Day 12</t>
  </si>
  <si>
    <t>DAILYATT13</t>
  </si>
  <si>
    <t>Daily Attendance Day 13</t>
  </si>
  <si>
    <t>DAILYATT14</t>
  </si>
  <si>
    <t>Daily Attendance Day 14</t>
  </si>
  <si>
    <t>DAILYATT15</t>
  </si>
  <si>
    <t>Daily Attendance Day 15</t>
  </si>
  <si>
    <t>DAILYATT16</t>
  </si>
  <si>
    <t>Daily Attendance Day 16</t>
  </si>
  <si>
    <t>DAILYATT17</t>
  </si>
  <si>
    <t>Daily Attendance Day 17</t>
  </si>
  <si>
    <t>DAILYATT18</t>
  </si>
  <si>
    <t>Daily Attendance Day 18</t>
  </si>
  <si>
    <t>DAILYATT2</t>
  </si>
  <si>
    <t>Daily Attendance Day 2</t>
  </si>
  <si>
    <t>DAILYATT3</t>
  </si>
  <si>
    <t>Daily Attendance Day 3</t>
  </si>
  <si>
    <t>DAILYATT4</t>
  </si>
  <si>
    <t>Daily Attendance Day 4</t>
  </si>
  <si>
    <t>DAILYATT5</t>
  </si>
  <si>
    <t>Daily Attendance Day 5</t>
  </si>
  <si>
    <t>DAILYATT6</t>
  </si>
  <si>
    <t>Daily Attendance Day 6</t>
  </si>
  <si>
    <t>DAILYATT7</t>
  </si>
  <si>
    <t>Daily Attendance Day 7</t>
  </si>
  <si>
    <t>DAILYATT8</t>
  </si>
  <si>
    <t>Daily Attendance Day 8</t>
  </si>
  <si>
    <t>DAILYATT9</t>
  </si>
  <si>
    <t>Daily Attendance Day 9</t>
  </si>
  <si>
    <t>EXHPERS</t>
  </si>
  <si>
    <t>Exhibiting Personnel</t>
  </si>
  <si>
    <t>EXHIBTOT</t>
  </si>
  <si>
    <t>Exhibitor Total</t>
  </si>
  <si>
    <t>EXHIBOS</t>
  </si>
  <si>
    <t>Exhibitors Overseas</t>
  </si>
  <si>
    <t>EXHIBITOR</t>
  </si>
  <si>
    <t>Exhibitors UK</t>
  </si>
  <si>
    <t>EXCOMP</t>
  </si>
  <si>
    <t>Number of Exhibiting Companies</t>
  </si>
  <si>
    <t>STANDS</t>
  </si>
  <si>
    <t>Number of Stands</t>
  </si>
  <si>
    <t>OTHATT</t>
  </si>
  <si>
    <t>Other Attendance</t>
  </si>
  <si>
    <t>VISITOROS</t>
  </si>
  <si>
    <t>Overseas Visitors</t>
  </si>
  <si>
    <t>VISUK</t>
  </si>
  <si>
    <t>Visitors UK</t>
  </si>
  <si>
    <t>3202557</t>
  </si>
  <si>
    <t>F2U Picnic Bag x 5</t>
  </si>
  <si>
    <t>NEC Supply of Services Terms &amp; Conditions</t>
  </si>
  <si>
    <t>THE CUSTOMER'S ATTENTION IS PARTICULARLY DRAWN TO THE PROVISIONS OF clause 8</t>
  </si>
  <si>
    <r>
      <rPr>
        <b/>
        <sz val="10"/>
        <color theme="1"/>
        <rFont val="Calibri"/>
        <family val="2"/>
        <scheme val="minor"/>
      </rPr>
      <t xml:space="preserve">1. INTERPRETATION 
1.1 Definitions: 
</t>
    </r>
    <r>
      <rPr>
        <sz val="10"/>
        <color theme="1"/>
        <rFont val="Calibri"/>
        <family val="2"/>
        <scheme val="minor"/>
      </rPr>
      <t xml:space="preserve">Business Day: a day other than a Saturday, Sunday or public holiday in England when banks in London are open for business. Charges: the charges payable by the Customer for the supply of the Services in accordance with clause 6 and based on NEC’s charges at the time of the Order Confirmation and any charges payable for Specific Services. Conditions: these terms and conditions are amended from time to time in accordance with clause 11.5. Contract: the contract between NEC and the Customer for the supply of Services in accordance with these Conditions. Customer: the person or firm who purchases Services from NEC. Customer Stand: the stand or suite of the Customer at which the Services will be provided.  Deliverables: the deliverables set out in the Order produced by NEC for the Customer. Delivery: the transfer of physical possession of the Equipment to the Customer at the Customer. Equipment: the items of equipment to be hired to the Customer as detailed in the Order, all substitutions, replacements or renewals of such equipment and all related accessories, manuals and instructions provided for it. Hire Period: the period of hire as set out in the Order. Intellectual Property Rights: patents, rights to inventions, copyright and related rights, trade marks, business names and domain names, rights in get-up, goodwill and the right to sue for passing off, rights in designs, database rights, rights to use, and protect the confidentiality of, confidential information (including know-how), and all other intellectual property rights, in each case whether registered or unregistered and including all applications and rights to apply for and be granted, renewals or extensions of, and rights to claim priority from, such rights and all similar or equivalent rights or forms of protection which subsist or will subsist now or in the future in any part of the world. NEC: The National Exhibition Centre Limited, registered in England and Wales with company number 979395. Order: the Customer's order for Services as set out in the Customer's completed Order Form supplied to NEC via email or telephone, or overleaf, as the case may be. The Customer’s Order must be by way of completion of NEC Product and Services Order Form produced by NEC to the Customer and as updated by NEC from time to time. Order Confirmation: NEC’s written confirmation of the Order. Order Form: NEC’s standard order form titled ‘Products and Services Order Form’. Services: the services, including the Deliverables, to be supplied by NEC to the Customer, as set out in the Order Confirmation. 
1.2 Interpretation: 
(a) A reference to a statute or statutory provision is a reference to it as amended or re-enacted. A reference to a statute or statutory provision includes any subordinate legislation made under that statute or statutory provision, as amended or re-enacted. 
(b) Any phrase introduced by the terms including, include, in particular or any similar expression, shall be construed as illustrative and shall not limit the sense of the words preceding those terms. 
(c) A reference to writing or written includes email.  </t>
    </r>
  </si>
  <si>
    <r>
      <rPr>
        <b/>
        <sz val="10"/>
        <color theme="1"/>
        <rFont val="Calibri"/>
        <family val="2"/>
        <scheme val="minor"/>
      </rPr>
      <t xml:space="preserve">2. BASIS OF CONTRACT 
</t>
    </r>
    <r>
      <rPr>
        <sz val="10"/>
        <color theme="1"/>
        <rFont val="Calibri"/>
        <family val="2"/>
        <scheme val="minor"/>
      </rPr>
      <t xml:space="preserve">2.1 The Order constitutes an offer by the Customer to purchase Services in accordance with these Conditions, which the NEC is free to accept or decline at its absolute discretion.  
2.2 The Order shall only be deemed to be accepted when NEC issues an Order Confirmation at which point and on which date the Contract shall come into existence (Commencement Date).  
2.3 Any samples, drawings, descriptive matter or advertising issued by NEC, and any descriptions or illustrations contained in NEC's catalogues or brochures, are issued or published for the sole purpose of giving an approximate idea of the Services described in them. They shall not form part of the Contract or have any contractual force.  
2.4 These Conditions apply to the Contract to the exclusion of any other terms that the Customer seeks to impose or incorporate, or which are implied by trade, custom, practice or course of dealing. 
2.5 Any quotation given by NEC shall not constitute an offer and is only valid for a period of 2 Business Days from its date of issue. </t>
    </r>
  </si>
  <si>
    <r>
      <rPr>
        <b/>
        <sz val="10"/>
        <color theme="1"/>
        <rFont val="Calibri"/>
        <family val="2"/>
        <scheme val="minor"/>
      </rPr>
      <t xml:space="preserve">3. SUPPLY OF SERVICES 
</t>
    </r>
    <r>
      <rPr>
        <sz val="10"/>
        <color theme="1"/>
        <rFont val="Calibri"/>
        <family val="2"/>
        <scheme val="minor"/>
      </rPr>
      <t xml:space="preserve">3.2 NEC shall use all reasonable endeavours to meet any performance dates specified in the Order Confirmation, but any such dates shall be estimates only and time shall not be of the essence for performance of the Services.
3.3 NEC shall have the right to make any changes to the Services which are necessary to comply with any applicable law or safety requirement, or which do not materially affect the nature or quality of the Services, and NEC shall notify the Customer in any such event.
3.4 NEC warrants to the Customer that the Services will be provided using reasonable care and skill.  </t>
    </r>
  </si>
  <si>
    <r>
      <rPr>
        <b/>
        <sz val="10"/>
        <color theme="1"/>
        <rFont val="Calibri"/>
        <family val="2"/>
        <scheme val="minor"/>
      </rPr>
      <t xml:space="preserve">4. ADDITIONAL TERMS APPLICABLE TO THE HIRE OF EQUIPMENT 
</t>
    </r>
    <r>
      <rPr>
        <sz val="10"/>
        <color theme="1"/>
        <rFont val="Calibri"/>
        <family val="2"/>
        <scheme val="minor"/>
      </rPr>
      <t xml:space="preserve">4.1 NEC shall hire the Equipment to the Customer for use at the Customer Stand during the Hire Period subject to the terms and conditions of the Contract. 
4.2 Delivery 
(a) Delivery of the Equipment shall be made by or on behalf of NEC. NEC shall use all reasonable endeavours to effect Delivery by the date and time agreed between the parties. Risk shall transfer in accordance with clause 4.3 of the Contract. 
(b) The Customer shall procure that a duly authorised representative of the Customer shall be present at the Delivery of the Equipment. Acceptance of Delivery by such representative shall constitute conclusive evidence that the Customer has examined the Equipment and has found it to be in good condition, complete and fit in every way for the purpose for which it is intended. If required NEC, the Customer's duly authorised representative shall sign a receipt confirming such acceptance.
4.3 Title and Risk 
(a) The Equipment shall at all times remain the property of NEC, and the Customer shall have no right, title or interest in or to the Equipment (save the right to possession and use of the Equipment subject to the terms and conditions of the Contract).  
(b) The risk of loss, theft, damage or destruction of the Equipment shall pass to the Customer on Delivery. The Equipment shall remain at the sole risk of the Customer during the Hire Period and any further term during which the Equipment is in the possession, custody or control of the Customer until such time as the Equipment is collected by NEC.  
(c) The Customer shall give immediate written notice to NEC in the event of any loss, accident or damage to the Equipment arising out of or in connection with the Customer's possession or use of the Equipment and indemnify NEC in respect of any loss of or damage to the Equipment. </t>
    </r>
  </si>
  <si>
    <r>
      <rPr>
        <b/>
        <sz val="10"/>
        <color theme="1"/>
        <rFont val="Calibri"/>
        <family val="2"/>
        <scheme val="minor"/>
      </rPr>
      <t xml:space="preserve">5. CUSTOMER'S OBLIGATIONS  
</t>
    </r>
    <r>
      <rPr>
        <sz val="10"/>
        <color theme="1"/>
        <rFont val="Calibri"/>
        <family val="2"/>
        <scheme val="minor"/>
      </rPr>
      <t xml:space="preserve">5.1 The Customer shall: 
(a) ensure that the Order is complete and accurate; 
(b) co-operate with NEC in all matters relating to the Services; 
(c) provide NEC, its employees, agents, consultants and subcontractors, with access to the Customer Stand and other facilities as reasonably required by NEC; 
(d) provide NEC with such information and materials as NEC may reasonably require in order to supply the Services, and ensure that such information is accurate in all material respects;  
(e) prepare the Customer Stand for the supply of the Services; 
(f) obtain and maintain all necessary licences, permissions and consents which may be required before the date on which the Services are to start; 
(g) comply with any additional obligations as set out in the Order; 
(h) ensure that the Equipment is kept and operated in a suitable environment, used only for the purposes for which it was designed, and operated in a proper manner by trained competent staff in accordance with any operating instructions; 
(i) take such steps (including compliance with all safety and usage instructions provided by NEC) as may be necessary to ensure that the Equipment is at all times safe and without risk to health when it is being used; 
(j) make no alteration to the Equipment; 
(k) not move or attempt to move any part of the Equipment to any other location without NEC's prior written consent; and 
(l) allow NEC or its representatives access to the Customer Stand for the purpose of removing the Equipment at the end of the Hire Period or earlier where the Customer requests earlier collection or on earlier termination of the Contract.
5.2 If NEC's performance of any of its obligations under the Contract is prevented or delayed by any act or omission by the Customer or failure by the Customer to perform any relevant obligation (Customer Default): 
(a) NEC shall without limiting its other rights or remedies have the right to suspend performance of the Services until the Customer remedies the Customer Default, and to rely on the Customer Default to relieve it from the performance of any of its obligations to the extent the Customer Default prevents or delays NEC's performance of any of its obligations; 
(b) NEC shall not be liable for any costs or losses sustained or incurred by the Customer arising directly or indirectly from the NEC's failure or delay to perform any of its obligations as set out in this clause 5.2; and  
(c) the Customer shall reimburse NEC on written demand for any costs or losses sustained or incurred by NEC arising directly or indirectly from the Customer Default. 
5.3 The Customer acknowledges that NEC shall not be responsible for any loss of or damage to Equipment arising out of or in connection with any negligence, misuse, mishandling of the Equipment or otherwise caused by the Customer or its officers, employees, agents and contractors, and the Customer undertakes to indemnify NEC on demand against the same, and against all losses, liabilities, claims, damages, costs or expenses of whatever nature otherwise arising out of or in connection with any failure by the Customer to comply with the terms of the Contract. </t>
    </r>
  </si>
  <si>
    <r>
      <rPr>
        <b/>
        <sz val="10"/>
        <color theme="1"/>
        <rFont val="Calibri"/>
        <family val="2"/>
        <scheme val="minor"/>
      </rPr>
      <t xml:space="preserve">6. CHARGES AND PAYMENT 
</t>
    </r>
    <r>
      <rPr>
        <sz val="10"/>
        <color theme="1"/>
        <rFont val="Calibri"/>
        <family val="2"/>
        <scheme val="minor"/>
      </rPr>
      <t xml:space="preserve">6.1 The Charges for the Services shall be as detailed in the NEC Product and Services Order Form which is in force as at the date of the Order Confirmation. In the event that prices are increased between the date of the Order and the date of issue of an Order Confirmation, NEC will notify the Customer of any price increase prior to confirming the Order.
6.2 The Charges shall become due for payment by the Customer immediately on the date of the Order Confirmation. NEC shall supply the Customer with an invoice for the Charges at the same time as issuing the Order Confirmation to the Customer. Where the Customer has provided bank or credit card details with the Order, the Customer authorises NEC to take payment using the payment details supplied by the Customer immediately upon confirming the Order. 
6.3 All amounts payable by the Customer under the Contract are exclusive of amounts in respect of value added tax chargeable for the time being (VAT). Where any taxable supply for VAT purposes is made under the Contract by NEC to the Customer, the Customer shall, on receipt of a valid VAT invoice from NEC, pay to NEC such additional amounts in respect of VAT as are chargeable on the supply of the Services at the same time as payment is due for the supply of the Services. 
6.4 If the Customer fails to make any payment due to NEC under the Contract by the due date for payment, then the Customer shall pay interest on the overdue amount at the rate of 4% per cent per annum above the National Westminster Bank's base rate from time to time. Such interest shall accrue on a daily basis from the due date until actual payment of the overdue amount, whether before or after judgment. The Customer shall pay the interest together with the overdue amount. 
6.5 The Customer shall pay all amounts due under the Contract in full without any set-off, counterclaim, deduction or withholding (except for any deduction or withholding required by law). NEC may at any time, without limiting its other rights or remedies, set off any amount owing to it by the Customer against any amount payable by NEC to the Customer. </t>
    </r>
  </si>
  <si>
    <r>
      <rPr>
        <b/>
        <sz val="10"/>
        <color theme="1"/>
        <rFont val="Calibri"/>
        <family val="2"/>
        <scheme val="minor"/>
      </rPr>
      <t xml:space="preserve">7. INTELLECTUAL PROPERTY RIGHTS  
</t>
    </r>
    <r>
      <rPr>
        <sz val="10"/>
        <color theme="1"/>
        <rFont val="Calibri"/>
        <family val="2"/>
        <scheme val="minor"/>
      </rPr>
      <t xml:space="preserve">7.1 All Intellectual Property Rights in or arising out of or in connection with the Services shall be owned by NEC. 
7.2 The Customer acknowledges that, in respect of any third party Intellectual Property Rights, the Customer's use of any such Intellectual Property Rights is conditional on NEC obtaining a written licence from the relevant licensor on such terms as will entitle NEC to license such rights to the Customer.  </t>
    </r>
  </si>
  <si>
    <r>
      <rPr>
        <b/>
        <sz val="10"/>
        <color theme="1"/>
        <rFont val="Calibri"/>
        <family val="2"/>
        <scheme val="minor"/>
      </rPr>
      <t xml:space="preserve">8. LIMITATION OF LIABILITY: THE CUSTOMER'S ATTENTION IS PARTICULARLY DRAWN TO THIS CLAUSE 
</t>
    </r>
    <r>
      <rPr>
        <sz val="10"/>
        <color theme="1"/>
        <rFont val="Calibri"/>
        <family val="2"/>
        <scheme val="minor"/>
      </rPr>
      <t xml:space="preserve">8.1 Nothing in the Contract shall limit or exclude NEC's liability for: 
(a) death or personal injury caused by its negligence, or the negligence of its employees, agents or subcontractors; 
(b) fraud or fraudulent misrepresentation; or 
(c) breach of the terms implied by section 2 of the Supply of Goods and Services Act 1982 (title and quiet possession) or any other liability which cannot be limited or excluded by applicable law. 
8.2 Subject to clause 8.1, NEC shall not be liable to the Customer, whether in contract, tort (including negligence), for breach of statutory duty, or otherwise, arising under or in connection with the Contract for: 
(a) loss of profits; 
(b) loss of sales or business; 
(c) loss of agreements or contracts; 
(d) loss of anticipated savings; 
(e) loss of use or corruption of software, data or information; 
(f) loss of damage to goodwill; and 
(g) any indirect or consequential loss. 
8.3 Subject to clause 8.1, NEC's total liability to the Customer, whether in contract, tort (including negligence), breach of statutory duty, or otherwise, arising under or in connection with the Contract shall be limited to 125% of the total Charges paid under the Contract. 
8.4 The terms implied by sections 3 to 5 of the Supply of Goods and Services Act 1982 are, to the fullest extent permitted by law, excluded from the Contract.  
8.5 This clause 8 shall survive termination of the Contract. </t>
    </r>
  </si>
  <si>
    <r>
      <rPr>
        <b/>
        <sz val="10"/>
        <color theme="1"/>
        <rFont val="Calibri"/>
        <family val="2"/>
        <scheme val="minor"/>
      </rPr>
      <t xml:space="preserve">9. TERMINATION
</t>
    </r>
    <r>
      <rPr>
        <sz val="10"/>
        <color theme="1"/>
        <rFont val="Calibri"/>
        <family val="2"/>
        <scheme val="minor"/>
      </rPr>
      <t>9.1 Without limiting its other rights or remedies, either party may terminate the Contract with immediate effect by giving written notice to the other party if: 
(a) the other party commits a material breach of any term of the Contract and (if such a breach is remediable) fails to remedy that breach within 48 hours of that party being notified in writing to do so; 
(b) the other party takes any step or action in connection with its entering administration, provisional liquidation or any composition or arrangement with its creditors (other than in relation to a solvent restructuring), being wound up (whether voluntarily or by order of the court, unless for the purpose of a solvent restructuring), having a receiver appointed to any of its assets or ceasing to carry on business; 
(c) the other party suspends, or threatens to suspend, or ceases or threatens to cease to carry on all or a substantial part of its business; or 
(d) the other party's financial position deteriorates to such an extent that in the terminating party's opinion the other party's capability to adequately fulfil its obligations under the Contract has been placed in jeopardy. 
9.2 Without limiting its other rights or remedies, NEC may terminate the Contract with immediate effect by giving written notice to the Customer if the Customer fails to pay any amount due under the Contract on the due date for payment and remains in default not less than seven (7) days after being notified to make such payment.  
9.3 Without limiting its other rights or remedies, NEC may suspend provision of the Services under the Contract or any other contract between the Customer and NEC if the Customer becomes subject to any of the events listed in clause 9.1(b) to clause 9.1(d) or NEC reasonably believes that the Customer is about to become subject to any of them, or if the Customer fails to pay any amount due under this Contract on the due date for payment.</t>
    </r>
    <r>
      <rPr>
        <b/>
        <sz val="10"/>
        <color theme="1"/>
        <rFont val="Calibri"/>
        <family val="2"/>
        <scheme val="minor"/>
      </rPr>
      <t xml:space="preserve"> </t>
    </r>
  </si>
  <si>
    <r>
      <rPr>
        <b/>
        <sz val="10"/>
        <color theme="1"/>
        <rFont val="Calibri"/>
        <family val="2"/>
        <scheme val="minor"/>
      </rPr>
      <t xml:space="preserve">10. CONSEQUENCES OF TERMINATION 
</t>
    </r>
    <r>
      <rPr>
        <sz val="10"/>
        <color theme="1"/>
        <rFont val="Calibri"/>
        <family val="2"/>
        <scheme val="minor"/>
      </rPr>
      <t xml:space="preserve">On termination of the Contract for any reason:  
(a) the Customer shall immediately pay to NEC all of NEC's outstanding unpaid invoices and interest and, in respect of Services supplied but for which no invoice has been submitted, NEC shall submit an invoice, which shall be payable by the Customer immediately on receipt;  
(b) the Customer shall return any Deliverables which have not been fully paid for. If the Customer fails to do so, then NEC may enter the Customer's premises and take possession of them. Until they have been returned, the Customer shall be solely responsible for their safe keeping and will not use them for any purpose not connected with this Contract; 
(c) NEC's consent to the Customer's possession of the Equipment shall terminate and NEC may, by its authorised representatives, retake possession of the Equipment and for this purpose may enter the Customer Stand or any premises at which the Equipment is located; 
(d) the accrued rights, remedies, obligations and liabilities of the parties as at expiry or termination shall be unaffected, including the right to claim damages in respect of any breach of the Contract which existed at or before the date of termination or expiry; and 
(e) clauses which expressly or by implication survive termination shall continue in full force and effect. </t>
    </r>
  </si>
  <si>
    <r>
      <rPr>
        <b/>
        <sz val="10"/>
        <color theme="1"/>
        <rFont val="Calibri"/>
        <family val="2"/>
        <scheme val="minor"/>
      </rPr>
      <t xml:space="preserve">11. GENERAL </t>
    </r>
    <r>
      <rPr>
        <sz val="10"/>
        <color theme="1"/>
        <rFont val="Calibri"/>
        <family val="2"/>
        <scheme val="minor"/>
      </rPr>
      <t xml:space="preserve">
11.1 Force majeure.
 Neither party shall be in breach of this Contract nor liable for delay in performing, or failure to perform, any of its obligations under this Contract if such delay or failure result from events, circumstances or causes beyond its reasonable control. 
11.2 Assignment and other dealings. 
(a) NEC may at any time assign, transfer, mortgage, charge, subcontract or deal in any other manner with all or any of its rights under the Contract and may subcontract or delegate in any manner any or all of its obligations under the Contract to any third party or agent. 
(b) The Customer shall not, without the prior written consent of NEC, assign, transfer, mortgage, charge, subcontract, declare a trust over or deal in any other manner with any or all of its rights or obligations under the Contract.
11.3 Confidentiality. 
(a) Each party undertakes that it shall not at any time during the Contract, and for a period of two years after termination of the Contract, disclose to any person any confidential information concerning the business, affairs, customers, clients or suppliers of the other party, except as permitted by clause 11.3(b). 
(b) Each party may disclose the other party's confidential information: 
(i) to its employees, officers, representatives, subcontractors or advisers who need to know such information for the purposes of carrying out the party's obligations under the Contract. Each party shall ensure that its employees, officers, representatives, subcontractors or advisers to whom it discloses the other party's confidential information comply with this clause 11.3; and 
(ii) as may be required by law, a court of competent jurisdiction or any governmental or regulatory authority. 
(c) Neither party shall use the other party's confidential information for any purpose other than to perform its obligations under the Contract. 
11.4 Entire agreement.  
(a) The Contract constitutes the entire agreement between the parties and supersedes and extinguishes all previous agreements, promises, assurances, warranties, representations and understandings between them, whether written or oral, relating to its subject matter. 
(b) Each party agrees that it shall have no remedies in respect of any statement, representation, assurance or warranty (whether made innocently or negligently) that is not set out in the Contract. Each party agrees that it shall have no claim for innocent or negligent misrepresentation or negligent misstatement based on any statement in the Contract. 
11.5 Variation.
No variation of the Contract shall be effective unless it is in writing and signed by the parties (or their authorised representatives). 
11.6 Waiver.
A waiver of any right or remedy is only effective if given in writing and shall not be deemed a waiver of any subsequent breach or default. A delay or failure to exercise, or the single or partial exercise of, any right or remedy shall not: 
(a) waive that or any other right or remedy; or 
(b) prevent or restrict the further exercise of that or any other right or remedy. 
11.7 Severance.
If any provision or part-provision of the Contract is or becomes invalid, illegal or unenforceable, it shall be deemed modified to the minimum extent necessary to make it valid, legal and enforceable. If such modification is not possible, the relevant provision or part-provision shall be deemed deleted. Any modification to or deletion of a provision or part-provision under this clause shall not affect the validity and enforceability of the rest of the Contract. 
11.8 Notices. 
(a) Any notice or other communication given to a party under or in connection with the Contract shall be in writing, addressed to that party at its registered office or such other address as that party may have specified to the other party in writing in accordance with this clause, and shall be delivered personally, or sent by pre-paid first class post or other next working day delivery service or commercial courier. 
(b) A notice or other communication shall be deemed to have been received: if delivered personally, when left at the address referred to in clause 11.8(a); if sent by pre-paid first class post or other next working day delivery service, at 9.00 am on the second Business Day after posting or if delivered by commercial courier, on the date and at the time that the courier's delivery receipt is signed. 
(c) The provisions of this clause shall not apply to the service of any proceedings or other documents in any legal action. 
11.9 Third parties.
No one other than a party to the Contract shall have any right to enforce any of its terms. 
11.10 Governing law.
The Contract, and any dispute or claim (including non-contractual disputes or claims) arising out of or in connection with it or its subject matter or formation shall be governed by, and construed in accordance with the law of England and Wales. 
11.11 Jurisdiction.
Each party irrevocably agrees that the courts of England and Wales shall have exclusive jurisdiction to settle any dispute or claim (including non-contractual disputes or claims) arising out of or in connection with the Contract or its subject matter or formation. </t>
    </r>
  </si>
  <si>
    <r>
      <rPr>
        <b/>
        <u/>
        <sz val="10"/>
        <color theme="1"/>
        <rFont val="Calibri"/>
        <family val="2"/>
        <scheme val="minor"/>
      </rPr>
      <t xml:space="preserve">ADDITIONAL TERMS APPLICABLE TO SPECIFIC SERVICES </t>
    </r>
    <r>
      <rPr>
        <sz val="10"/>
        <color theme="1"/>
        <rFont val="Calibri"/>
        <family val="2"/>
        <scheme val="minor"/>
      </rPr>
      <t xml:space="preserve">
</t>
    </r>
    <r>
      <rPr>
        <b/>
        <sz val="10"/>
        <color theme="1"/>
        <rFont val="Calibri"/>
        <family val="2"/>
        <scheme val="minor"/>
      </rPr>
      <t xml:space="preserve">1. BUILDING AND AERIAL SERVICES: </t>
    </r>
    <r>
      <rPr>
        <sz val="10"/>
        <color theme="1"/>
        <rFont val="Calibri"/>
        <family val="2"/>
        <scheme val="minor"/>
      </rPr>
      <t xml:space="preserve">
1.1   All floor fixings are of bolt type approved by NEC which allows for the supply of the bolt, fixing with plant in position and restoration of the floor at the end of the Event only. It is the responsibility of the Customer to carry appropriate tools to remove all bolts at the end of the Event. Any damage to the floor other than the original bolt hole will incur an additional charge to make the floor good. The floor fixing is not suitable for up thrust or pull out loads without provision of an appropriate anchor block. Standard fixings allow for bolts up to 75mm above floor for 8 and 10mm diameter and up to 150mm above floor, for all others. Longer bolts will incur further charges. Any bolt size or diameter that is not on the Order Form will have to be requested, and will be subject to NEC’s written approval. 
1.2  Floor pockets approved by NEC allow for cutting out of the pocket, concreting in of the required item, removal and restoration of the floor at the end of the Event. 
1.3  Floor chases approved by NEC allow for cutting out of the chase for installation and burial of Customer’s cable or pipe, which is screened with a lightweight cover for the open period of the Event which is removed at the end of the Event and the floor is restored. 
1.4  Entry to Service Duct allows for cutting hole in the concrete wall of service duct to be made for installation of the Customer’s pipe or cable and removal and restoration of duct at the end of the Event. This Service is only permitted for duct crossing where chases are employed. 
1.5  Painting of stand areas allows for painting of exhibition stand with one coat of approved black floor paint. Where paint other than black is used the Customer must allow for repainting of the floor black at the end of Event. All floor paints will be finished to a solid condition and no extra coats will be applied. A minimum of 12 hours painting and drying time is required with a minimum of 24 hours- notice of the commencement of the build as all floor paints should be complete before the end of build. NEC shall arrange for all painting at the Customer’s cost.
1.6 The Television and Radio Aerials service allows for the installation, maintenance and removal of an aerial cable which terminates in a standard plug and a single connection on the stand. These items are supplied as single outputs only. Distribution on stands to be our/the Customer’s nominated contractor when required. 
</t>
    </r>
    <r>
      <rPr>
        <b/>
        <sz val="10"/>
        <color theme="1"/>
        <rFont val="Calibri"/>
        <family val="2"/>
        <scheme val="minor"/>
      </rPr>
      <t xml:space="preserve">
2.  EVENT IT 
</t>
    </r>
    <r>
      <rPr>
        <sz val="10"/>
        <color theme="1"/>
        <rFont val="Calibri"/>
        <family val="2"/>
        <scheme val="minor"/>
      </rPr>
      <t xml:space="preserve">For the purposes of the provision of Event IT Services the Customer agrees and acknowledges that: 
2.1 All call charges incurred by the Customer will be passed on in full to the Customer and shall be payable within 14 days of demand.  
2.2 NEC will provide information to the Customer concerning the network settings required within Microsoft Windows. 
2.3 No other services will be permitted to be attached to services provided without the written approval of NEC. Only BABT approved apparatus can be connected directly to telecommunications circuits. 
</t>
    </r>
    <r>
      <rPr>
        <b/>
        <sz val="10"/>
        <color theme="1"/>
        <rFont val="Calibri"/>
        <family val="2"/>
        <scheme val="minor"/>
      </rPr>
      <t xml:space="preserve">
3.  PIPEWORK/MECHANICAL MAINS 
</t>
    </r>
    <r>
      <rPr>
        <sz val="10"/>
        <color theme="1"/>
        <rFont val="Calibri"/>
        <family val="2"/>
        <scheme val="minor"/>
      </rPr>
      <t xml:space="preserve">3.1 Pipework mains services include the installation, maintenance and removal of a supply pipe (and drain for water and waste), which terminates in a stopcock and one connection to the Equipment requiring the Service at a position on the stand as indicated on the Customer's dimensional drawing. The main is not metered and the price includes the cost of water, air or gas used. 
3.2   Additional connections off standard mains are only applicable at the price as set out on the Price List price where due consideration has been given to:   
i) Length of pipe work runs (normally 1m max); and 
ii) Safety of pipe work routing; and iii) Total capacity rating of standard main; and iv) Pressure drop limitation; and v) Waste systems generally limited to use on double units only. 
</t>
    </r>
    <r>
      <rPr>
        <b/>
        <sz val="10"/>
        <color theme="1"/>
        <rFont val="Calibri"/>
        <family val="2"/>
        <scheme val="minor"/>
      </rPr>
      <t xml:space="preserve">4.  CCTV CAMERAS TO STANDS </t>
    </r>
    <r>
      <rPr>
        <sz val="10"/>
        <color theme="1"/>
        <rFont val="Calibri"/>
        <family val="2"/>
        <scheme val="minor"/>
      </rPr>
      <t xml:space="preserve">
If the Order involves the provision of CCTV cameras (the “Camera(s)”) the following additional terms and conditions shall apply: 
4.1 In this clause 4 “Build Period” means the period during which the Exhibition is being built; “Break Period” means the period during which the Exhibition is being dismantled and “Open Period” means the period between the end of the Build Period and commencement of the Break Period. 
4.2 The Customer shall be required to submit a Service Location Plan (the “Plan”) which clearly shows the location on its stand where it wants the Camera(s) installed on or by the date specified by NEC. 
4.3 The Camera(s) will be installed as near as possible to the Camera locations marked on the Plan. During the Build Period, NEC shall agree with the Customer the specific location on its stand at which the Camera(s) will be installed. 
4.4  NEC do not guarantee that the Camera(s) installed will provide full coverage of the Customer’s stand or that they will record footage of all incidents that occur on the Customer’s stand, as many factors, including the location of banners or displays on the stand, can limit the coverage which the Camera(s) provide.  NEC will however show the Customer or an available representative at the stand at time of installation, the available field of view once the Camera(s) are installed.   
4.5  The Camera(s) will be operational from the time of installation until commencement of the Break Period unless otherwise agreed in writing in advance. 
4.6 The Customer acknowledges and agrees that NEC will not continuously monitor the CCTV footage recorded by the Camera(s) (the “Footage”).  
4.7 At times when the Exhibition is closed to both visitors and exhibitors during both the Build Period after installation and the Open Period, the Camera(s) will only record footage when they are activated by their motion detectors. 
4.8  NEC will store Footage for a maximum period of 31 days after which the Footage will be automatically deleted unless it is required to deal with an on-going investigation or subject access request under applicable data protection law. NEC reserves the right to delete the Footage after a shorter period where this is required for operational reasons.  
4.9  Both parties acknowledge and agree that for the purposes of applicable data protection law, NEC and the Customer are joint data controllers of any Footage.  
4.10 NEC will provide the Customer with notice(s) that state CCTV surveillance is taking place on its stand. The Customer agrees to position these notice(s) on its stand so it/they are clearly visible to individuals being recorded by the Cameras. Where these notice(s) are not clearly visible, NEC reserves the right to reposition them or to cease recording without liability to the Customer. 
4.11 Where a copy of Footage (“Copy”) is released to the Customer, the Customer shall become the sole data controller of that Copy and shall be responsible for ensuring that the Copy is used and stored in a manner that complies with applicable data protection law. 
4.12 Under applicable data protection law, NEC may be required to provide access/copies of the Footage to third parties including but not limited to the police or individuals recorded by the Camera(s). The Customer acknowledges and agrees that NEC may provide Footage to third parties in such instances without obtaining the Customer’s consent. 
4.13 Where the Customer receives a written or oral request to view Footage recorded on the Camera(s) on the Customer’s stand, the Customer will immediately notify NEC of this request and provide NEC with such information as it reasonable requires in respect of the request.  </t>
    </r>
  </si>
  <si>
    <t xml:space="preserve">Madri x12
330ml Bottles </t>
  </si>
  <si>
    <t xml:space="preserve">Madri x 24
330ml Bottles </t>
  </si>
  <si>
    <t>Event Management - product sourced from external comapany</t>
  </si>
  <si>
    <t>Dropwires to Hang Client Supplied Banners up to 6m Wide Maximum Only (Banner must be made of PVC Vinyl or similar material only. Price is inclusive of installation, labour, plant machinery and removal of the same. No wooden batons for weighing down.)</t>
  </si>
  <si>
    <t>Dropwires to Hang NEC Produced Banners up to 6m Wide Maximum Only (Banner must be made of PVC Vinyl or similar material only. Price is inclusive of installation, labour, plant machinery and removal of the same. No wooden batons for weighing down.)</t>
  </si>
  <si>
    <t>Rig of Wall Banners supplied by client to specific and available banner sites in the halls - made from PVC with eyelets supplied at 0.5m apart across the top of the banner. (Banner size should not exceed 12m wide x 2m drop. Subject to Organiser approval)</t>
  </si>
  <si>
    <t>SCSRIGPAC</t>
  </si>
  <si>
    <t>Rigging Package</t>
  </si>
  <si>
    <t>3m diameter x 1m (h) tubular circular tension system with textile graphic and zip top that completely encases structure with print to sides and base</t>
  </si>
  <si>
    <t>3m diameter x 1m (h) tubular circular tension system with textile graphic and zip top with print to outside faces only</t>
  </si>
  <si>
    <t>4 x 4 x 1.5 m (h) tubular cube tension system with textile graphic and zip top that completely encases structure with print to sides and base</t>
  </si>
  <si>
    <t>4 x 4 x 1.5 m (h) tubular Triangular tension system with textile graphic and zip top with print to outside faces only</t>
  </si>
  <si>
    <t>4 x 4 x 1.5m (h) tubular cube tension system with textile graphic and zip top with print to outside faces only</t>
  </si>
  <si>
    <t>4m diameter x 1.5 m (h) tubular circular tension system with textile graphic and zip top that completely encases structure with print to sides and base</t>
  </si>
  <si>
    <t>4m diameter x 1.5 m (h) tubular circular tension system with textile graphic and zip top with print to outside faces only</t>
  </si>
  <si>
    <t>5 x 5 x 2m (h) tubular cube tension system with textile graphic and zip top that completely encases structure with print to sides and base</t>
  </si>
  <si>
    <t>5 x 5 x 2m (h) tubular cube tension system with textile graphic and zip top with print to outside faces only</t>
  </si>
  <si>
    <t>5m diameter x 2m (h) tubular circular tension system with textile graphic and zip top that completely encases structure with print to sides and base</t>
  </si>
  <si>
    <t>5m diameter x 2m (h) tubular circular tension system with textile graphic and zip top with print to outside faces only</t>
  </si>
  <si>
    <t>Zeta Roller Banner 850mm x 2300mm in Eco-Friendly Textile S/S</t>
  </si>
  <si>
    <t>Double Door Headers Organiser Suites Piazza and Atrium Locations Full Colour Print in 1mm Foamex</t>
  </si>
  <si>
    <t>Full Length Atrium Kiosk Header - 5mm Kappa 6630mm x 660mm</t>
  </si>
  <si>
    <t>Hall 10 Entrance Front: Outside of Package (Full Colour) Eco-Friendly Textile 13545 x 1152</t>
  </si>
  <si>
    <t>Individual Kiosk Header - 5mm Kappa 1000mm x 650mm</t>
  </si>
  <si>
    <t>Stair Risers 3mm Foamex Hall 1 &amp; Hall 5 Piazza Side 1500 w x 80 h S/S</t>
  </si>
  <si>
    <t>BM Hire of Sandbags</t>
  </si>
  <si>
    <t>BM Kiosk Screen Removal (Per Kiosk - min.2)</t>
  </si>
  <si>
    <t>BM Potterax doors remove, fix to column, reinstated</t>
  </si>
  <si>
    <t>Car Park East</t>
  </si>
  <si>
    <t>ATRIUM RED BRICK - Entrance 3</t>
  </si>
  <si>
    <t>Schedule B - Hall Rental-H17OA2</t>
  </si>
  <si>
    <t>Coors Lager Light 330ml NRB x 12</t>
  </si>
  <si>
    <t>Coors Lager Light 330ml NRB x 24</t>
  </si>
  <si>
    <t>Draught Worthington's Bitter, 50 litres keg - internal</t>
  </si>
  <si>
    <t>F2U Madri 330ml NRB x 12</t>
  </si>
  <si>
    <t>F2U Draught Staropramen Lager, 50 Litres Keg - internal</t>
  </si>
  <si>
    <t>F2U Beer Buggy Rental</t>
  </si>
  <si>
    <t>F2U Cooler unit with Draught Pravha Lager, 50 Litres keg - internal</t>
  </si>
  <si>
    <t>530377</t>
  </si>
  <si>
    <t>F2U Additional Water Butt 18.9ltr &amp; 100 cups</t>
  </si>
  <si>
    <t>F2U Still mineral water 500 ml, x 12</t>
  </si>
  <si>
    <t>F2U Still mineral water, 750 ml</t>
  </si>
  <si>
    <t>F2U Tropicana Smooth Orange Juice 250ml x 8</t>
  </si>
  <si>
    <t>F2U MADE Ground coffee, x 2 x 210g</t>
  </si>
  <si>
    <t>F2U Nescafe Original coffee x 200g</t>
  </si>
  <si>
    <t>TABLE3</t>
  </si>
  <si>
    <t>Coffee Table Large - CF13</t>
  </si>
  <si>
    <t>SOFA1</t>
  </si>
  <si>
    <t>Sun Sofa</t>
  </si>
  <si>
    <t>F2U Temperature Probe</t>
  </si>
  <si>
    <t>STAFF001</t>
  </si>
  <si>
    <t>Hospitality Staff</t>
  </si>
  <si>
    <t>Shelf for Unicol TV Stand (Stand Supplied Separately)</t>
  </si>
  <si>
    <t>F2U Quorn Chicken Salsa Wrap (v)</t>
  </si>
  <si>
    <r>
      <t xml:space="preserve">Champagne Lanson Le Black
</t>
    </r>
    <r>
      <rPr>
        <sz val="12"/>
        <rFont val="Calibri"/>
        <family val="2"/>
        <scheme val="minor"/>
      </rPr>
      <t xml:space="preserve">Bottle </t>
    </r>
  </si>
  <si>
    <r>
      <t xml:space="preserve">Water Cooler, Water and 100 Cups
</t>
    </r>
    <r>
      <rPr>
        <sz val="9"/>
        <rFont val="Calibri"/>
        <family val="2"/>
        <scheme val="minor"/>
      </rPr>
      <t>Room Temperature without Optional 70W Power
(Not Included)</t>
    </r>
  </si>
  <si>
    <r>
      <t xml:space="preserve">Platter of Mini Muffins
</t>
    </r>
    <r>
      <rPr>
        <sz val="12"/>
        <rFont val="Calibri"/>
        <family val="2"/>
        <scheme val="minor"/>
      </rPr>
      <t>20 muffins</t>
    </r>
    <r>
      <rPr>
        <b/>
        <sz val="12"/>
        <rFont val="Calibri"/>
        <family val="2"/>
        <scheme val="minor"/>
      </rPr>
      <t xml:space="preserve">
</t>
    </r>
    <r>
      <rPr>
        <sz val="11"/>
        <color rgb="FF0000FF"/>
        <rFont val="Calibri"/>
        <family val="2"/>
        <scheme val="minor"/>
      </rPr>
      <t>123Kcal per Piece</t>
    </r>
  </si>
  <si>
    <t>+44 (0) 121 767 3253</t>
  </si>
  <si>
    <t>Some of our services are pulled from the floor prior to your arrival on site. If you order any of these services, our team will contact you to confirm your preferred location in your stand/space.
Without this information, the installation of your service(s) may be delayed or completed in an unsuitable location and this may have an adverse effect on the smooth set-up of your stand. Relocation of the service may incur an additional charge.</t>
  </si>
  <si>
    <t>These include: advanced connectivity options; bespoke Mechanical Mains supplies; and alternative food items to suit dietary requirements.</t>
  </si>
  <si>
    <t>Prices shown are exclusive of VAT.</t>
  </si>
  <si>
    <t>Total Price</t>
  </si>
  <si>
    <t>Price</t>
  </si>
  <si>
    <t>Price per Hour</t>
  </si>
  <si>
    <t>Floor fixings are of bolt type. Price includes supply, fixing and making good of the floor post show. Bolt removal is the responsibility of the of the Exhibitor.
The floor fixing is not suitable for up-thrust or pull-out loads without provision of an appropriate anchor block.
Standard fixings allow for bolts up to 75mm above floor for 8 and 10mm diameter, and up 150mm above floor for other sizes.
Bolts cannot be drilled into duct lines: please refer to the hall plan.</t>
  </si>
  <si>
    <t>Cleaning of Upper Floor - Up to 30m2
For Multi-Level Stands: Price Includes Labour and Materials.</t>
  </si>
  <si>
    <t>Cleaning of Upper Floor - Over 30m2
For Multi-Level Stands: Price Includes Labour and Materials.</t>
  </si>
  <si>
    <t>Exhibition Stand ULV Application (‘Fogging’).
Applied across all areas of the stand, including exhibits, the aim of the process is to assist in the elimination of airborne pathogens and surface bacteria.
A chemical disinfectant is sprayed over the stand as a fine mist, charged with static which causes it to ‘cling’ on to surfaces offering a more comprehensive covering that manually wiping with a cloth.
All areas should be clean and free from general dirt and dust. 
Prices are per application and charged based on the size of your stand.</t>
  </si>
  <si>
    <t>Price per Application</t>
  </si>
  <si>
    <t>Shows Quant and price if ordered</t>
  </si>
  <si>
    <t>Floor painting allows for painting of stand with one coat of approved floor paint. Where paint other than black is used, price includes repainting back to black at exhibition end. 
Painted area must not exceed stand size.</t>
  </si>
  <si>
    <t>Ordered
Quantity</t>
  </si>
  <si>
    <t>Late Price</t>
  </si>
  <si>
    <t>On-site Price</t>
  </si>
  <si>
    <t>Orders fully paid for from the start of build will be surcharged 30% higher than the Late Price.</t>
  </si>
  <si>
    <t>*The first access day for the build-up may be earlier than your own stand’s access. Please contact our team if you wish to confirm when the start of build begins.</t>
  </si>
  <si>
    <t>Applied to orders fully paid for between 90 and 29 full days prior to the *start of build.</t>
  </si>
  <si>
    <t>Orders fully paid for within 28 full days of the *start of build will be surcharged 20% higher than the Standard Price.</t>
  </si>
  <si>
    <t>We offer a discount on orders placed and fully paid 91 or more days before the *start of build. Products that are excluded from this will have only one price displayed.</t>
  </si>
  <si>
    <t>Mega Banner</t>
  </si>
  <si>
    <t>Pendant Banner</t>
  </si>
  <si>
    <t>CTSEBLOCKS</t>
  </si>
  <si>
    <t>CTSE Blocks</t>
  </si>
  <si>
    <t>EP1253PHASE</t>
  </si>
  <si>
    <t>125 amp 3 Phase</t>
  </si>
  <si>
    <t>EP163PHASE</t>
  </si>
  <si>
    <t>16 amp 3 Phase</t>
  </si>
  <si>
    <t>EP16SP</t>
  </si>
  <si>
    <t>16 amp Single Power</t>
  </si>
  <si>
    <t>EP323PHASE</t>
  </si>
  <si>
    <t>32 amp 3 Phase</t>
  </si>
  <si>
    <t>EP32SP</t>
  </si>
  <si>
    <t>32 amp Single Power</t>
  </si>
  <si>
    <t>EP633PHASE</t>
  </si>
  <si>
    <t>63 amp 3 Phase</t>
  </si>
  <si>
    <t>EPFURNITURE</t>
  </si>
  <si>
    <t>Furniture</t>
  </si>
  <si>
    <t>EPGASTEST</t>
  </si>
  <si>
    <t>EPSCAFFOLD</t>
  </si>
  <si>
    <t>Scaffolding</t>
  </si>
  <si>
    <t>EPWATER</t>
  </si>
  <si>
    <t>Specialist Water Only</t>
  </si>
  <si>
    <t>EPAIRCON</t>
  </si>
  <si>
    <t>Temp Air Con</t>
  </si>
  <si>
    <t>EPSHOWER</t>
  </si>
  <si>
    <t>Temp Shower</t>
  </si>
  <si>
    <t>EPSTRUCTURE</t>
  </si>
  <si>
    <t>Temp Structure</t>
  </si>
  <si>
    <t>EPTOILET</t>
  </si>
  <si>
    <t>Temp Toilet</t>
  </si>
  <si>
    <t>EPWATERWASTE</t>
  </si>
  <si>
    <t>Water &amp; Waste</t>
  </si>
  <si>
    <t>SWSOCKET10D</t>
  </si>
  <si>
    <t>10 amp Double Socket 24Hr 1-2kW</t>
  </si>
  <si>
    <t>SWSOCKET10DS</t>
  </si>
  <si>
    <t>10 amp Double Socket Standard 1-2kW</t>
  </si>
  <si>
    <t>SW10SP</t>
  </si>
  <si>
    <t>10 amp Single Phase 1-2kW</t>
  </si>
  <si>
    <t>SWSOCKET1024</t>
  </si>
  <si>
    <t>10 amp Single Socket 24Hr 1-2kW</t>
  </si>
  <si>
    <t>SWSOCKET10AS</t>
  </si>
  <si>
    <t>10 amp Single Socket Standard 1-2kW</t>
  </si>
  <si>
    <t>SW1253P</t>
  </si>
  <si>
    <t>SW16AMP3P</t>
  </si>
  <si>
    <t>16 amp 3 Phase 3kW</t>
  </si>
  <si>
    <t>SWSOCKETDS2</t>
  </si>
  <si>
    <t>16 amp Double Socket 24Hr 3kW</t>
  </si>
  <si>
    <t>SWSOCKET16D</t>
  </si>
  <si>
    <t>16 amp Double Socket Standard 3kW</t>
  </si>
  <si>
    <t>SW16SP</t>
  </si>
  <si>
    <t>16 amp Single Phase 3kW</t>
  </si>
  <si>
    <t>SWSOCKET1624</t>
  </si>
  <si>
    <t>16 amp Single Socket 24Hr 3kW</t>
  </si>
  <si>
    <t>SWSOCKET16AS</t>
  </si>
  <si>
    <t>16 amp Single Socket Standard 3kW</t>
  </si>
  <si>
    <t>SW323P</t>
  </si>
  <si>
    <t>SW32SP</t>
  </si>
  <si>
    <t>32 amp Single Phase</t>
  </si>
  <si>
    <t>SWSOCKET6D24</t>
  </si>
  <si>
    <t>6 amp Double Socket 24Hr 500W</t>
  </si>
  <si>
    <t>SWSOCKETS6AD</t>
  </si>
  <si>
    <t>6 amp Double Socket Standard 500W</t>
  </si>
  <si>
    <t>SW6SP</t>
  </si>
  <si>
    <t>6 amp Single Phase 500W</t>
  </si>
  <si>
    <t>SWSOCKET6AS</t>
  </si>
  <si>
    <t>6 amp Single Socket 24Hr 500W</t>
  </si>
  <si>
    <t>SWSOCKETS6A</t>
  </si>
  <si>
    <t>6 amp Single Socket Standard 500W</t>
  </si>
  <si>
    <t>SW633P</t>
  </si>
  <si>
    <t>SW63SP</t>
  </si>
  <si>
    <t>63 amp Single Phase</t>
  </si>
  <si>
    <t>SWBLACKOUTP</t>
  </si>
  <si>
    <t>Blackout of wicket door portals  per VE door portal</t>
  </si>
  <si>
    <t>SWWATERWASTE</t>
  </si>
  <si>
    <t>SWBOLTS10</t>
  </si>
  <si>
    <t>SWBOLTS12</t>
  </si>
  <si>
    <t>SWBOLTS15</t>
  </si>
  <si>
    <t>SWBOLTS18</t>
  </si>
  <si>
    <t>SWBOLTS24</t>
  </si>
  <si>
    <t>SWBOLTS8</t>
  </si>
  <si>
    <t>SWBOLT24PLUS</t>
  </si>
  <si>
    <t>SWUSADDCOMP</t>
  </si>
  <si>
    <t>Additional Compressed Air Connection within 1m from Original Connection</t>
  </si>
  <si>
    <t>SWUSADDNATGA</t>
  </si>
  <si>
    <t>Additional Gas Connection within 1 Metre from original connection</t>
  </si>
  <si>
    <t>SWUSWASTE1</t>
  </si>
  <si>
    <t>SWUSWATER1</t>
  </si>
  <si>
    <t>SWCOMPRESSED</t>
  </si>
  <si>
    <t>SWCROWDB</t>
  </si>
  <si>
    <t>SWUSDSIB</t>
  </si>
  <si>
    <t>Double Sink and Industrial Boiler</t>
  </si>
  <si>
    <t>SWUSGASTEST</t>
  </si>
  <si>
    <t>SWNATGAS</t>
  </si>
  <si>
    <t>SWSINKHEAT</t>
  </si>
  <si>
    <t>Single Sink and Heater Package</t>
  </si>
  <si>
    <t>SWUSWASTE</t>
  </si>
  <si>
    <t>Waste Only</t>
  </si>
  <si>
    <t>SWUSWWSSD</t>
  </si>
  <si>
    <t>Water &amp; Waste Supply to Single Sink and Dishwasher (or Similar) Within 1 Metre</t>
  </si>
  <si>
    <t>SWUSWWDS</t>
  </si>
  <si>
    <t>Water &amp; Waste Supply with Connection to Double Sink</t>
  </si>
  <si>
    <t>SWUSWATERSSH</t>
  </si>
  <si>
    <t>Water &amp; Waste with Connection to Single Sink and Heater</t>
  </si>
  <si>
    <t>SWUSWATWAST1</t>
  </si>
  <si>
    <t>Water &amp; Waste with Connection to Single Sink, Dishwasher or similar</t>
  </si>
  <si>
    <t>SWUSWATER</t>
  </si>
  <si>
    <t>Water Supply Only</t>
  </si>
  <si>
    <t>Grab &amp; Go: Bhaji Rainbow Salad, EACH [220g]</t>
  </si>
  <si>
    <t>Grab &amp; Go: Chicken Caesar Salad, EACH [153g]</t>
  </si>
  <si>
    <t>East 4 Car Park-Vehicle</t>
  </si>
  <si>
    <t>N5</t>
  </si>
  <si>
    <t>North 5 Car Park-Vehicle</t>
  </si>
  <si>
    <t>Early Access Day</t>
  </si>
  <si>
    <t>Early Access Day-1011LK</t>
  </si>
  <si>
    <t>Early Access Day-48LNK</t>
  </si>
  <si>
    <t>Early Access Day-89LNK</t>
  </si>
  <si>
    <t>Early Access Day-H1</t>
  </si>
  <si>
    <t>Early Access Day-H10</t>
  </si>
  <si>
    <t>Early Access Day-H11</t>
  </si>
  <si>
    <t>Early Access Day-H12</t>
  </si>
  <si>
    <t>Early Access Day-H16</t>
  </si>
  <si>
    <t>Early Access Day-H17</t>
  </si>
  <si>
    <t>Early Access Day-H18</t>
  </si>
  <si>
    <t>Early Access Day-H19</t>
  </si>
  <si>
    <t>Early Access Day-H20</t>
  </si>
  <si>
    <t>Early Access Day-H3A</t>
  </si>
  <si>
    <t>Early Access Day-H4</t>
  </si>
  <si>
    <t>Early Access Day-H5</t>
  </si>
  <si>
    <t>Early Access Day-H6</t>
  </si>
  <si>
    <t>Early Access Day-H7</t>
  </si>
  <si>
    <t>Early Access Day-H8</t>
  </si>
  <si>
    <t>Early Access Day-H9</t>
  </si>
  <si>
    <t>Early Access Day-PAV1</t>
  </si>
  <si>
    <t>Early Access Day-PAV2</t>
  </si>
  <si>
    <t>Early Access Exhib</t>
  </si>
  <si>
    <t>Early Access Exhib-1011LK</t>
  </si>
  <si>
    <t>Early Access Exhib-48LNK</t>
  </si>
  <si>
    <t>Early Access Exhib-89LNK</t>
  </si>
  <si>
    <t>Early Access Exhib-H1</t>
  </si>
  <si>
    <t>Early Access Exhib-H10</t>
  </si>
  <si>
    <t>Early Access Exhib-H11</t>
  </si>
  <si>
    <t>Early Access Exhib-H12</t>
  </si>
  <si>
    <t>Early Access Exhib-H16</t>
  </si>
  <si>
    <t>Early Access Exhib-H17</t>
  </si>
  <si>
    <t>Early Access Exhib-H18</t>
  </si>
  <si>
    <t>Early Access Exhib-H19</t>
  </si>
  <si>
    <t>Early Access Exhib-H20</t>
  </si>
  <si>
    <t>Early Access Exhib-H3A</t>
  </si>
  <si>
    <t>Early Access Exhib-H4</t>
  </si>
  <si>
    <t>Early Access Exhib-H5</t>
  </si>
  <si>
    <t>Early Access Exhib-H6</t>
  </si>
  <si>
    <t>Early Access Exhib-H7</t>
  </si>
  <si>
    <t>Early Access Exhib-H8</t>
  </si>
  <si>
    <t>Early Access Exhib-H9</t>
  </si>
  <si>
    <t>Early Access Exhib-PAV1</t>
  </si>
  <si>
    <t>Early Access Exhib-PAV2</t>
  </si>
  <si>
    <t>Feature Schedule A-1011LK</t>
  </si>
  <si>
    <t>Feature Schedule A-48LNK</t>
  </si>
  <si>
    <t>Feature Schedule A-89LNK</t>
  </si>
  <si>
    <t>Feature Schedule A-H1</t>
  </si>
  <si>
    <t>Feature Schedule A-H10</t>
  </si>
  <si>
    <t>Feature Schedule A-H11</t>
  </si>
  <si>
    <t>Feature Schedule A-H12</t>
  </si>
  <si>
    <t>Feature Schedule A-H16</t>
  </si>
  <si>
    <t>Feature Schedule A-H17</t>
  </si>
  <si>
    <t>Feature Schedule A-H18</t>
  </si>
  <si>
    <t>Feature Schedule A-H19</t>
  </si>
  <si>
    <t>Feature Schedule A-H2</t>
  </si>
  <si>
    <t>Feature Schedule A-H20</t>
  </si>
  <si>
    <t>Feature Schedule A-H3</t>
  </si>
  <si>
    <t>Feature Schedule A-H4</t>
  </si>
  <si>
    <t>Feature Schedule A-H5</t>
  </si>
  <si>
    <t>Feature Schedule A-H6</t>
  </si>
  <si>
    <t>Feature Schedule A-H7</t>
  </si>
  <si>
    <t>Feature Schedule A-H8</t>
  </si>
  <si>
    <t>Feature Schedule A-H9</t>
  </si>
  <si>
    <t>Feature Schedule A-PAV1</t>
  </si>
  <si>
    <t>Feature Schedule A-PAV2</t>
  </si>
  <si>
    <t>Feature Schedule B-1011LK</t>
  </si>
  <si>
    <t>Feature Schedule B-48LNK</t>
  </si>
  <si>
    <t>Feature Schedule B-89LNK</t>
  </si>
  <si>
    <t>Feature Schedule B-H1</t>
  </si>
  <si>
    <t>Feature Schedule B-H10</t>
  </si>
  <si>
    <t>Feature Schedule B-H11</t>
  </si>
  <si>
    <t>Feature Schedule B-H12</t>
  </si>
  <si>
    <t>Feature Schedule B-H16</t>
  </si>
  <si>
    <t>Feature Schedule B-H17</t>
  </si>
  <si>
    <t>Feature Schedule B-H18</t>
  </si>
  <si>
    <t>Feature Schedule B-H19</t>
  </si>
  <si>
    <t>Feature Schedule B-H2</t>
  </si>
  <si>
    <t>Feature Schedule B-H20</t>
  </si>
  <si>
    <t>Feature Schedule B-H3</t>
  </si>
  <si>
    <t>Feature Schedule B-H4</t>
  </si>
  <si>
    <t>Feature Schedule B-H5</t>
  </si>
  <si>
    <t>Feature Schedule B-H6</t>
  </si>
  <si>
    <t>Feature Schedule B-H7</t>
  </si>
  <si>
    <t>Feature Schedule B-H8</t>
  </si>
  <si>
    <t>Feature Schedule B-H9</t>
  </si>
  <si>
    <t>Feature Schedule B-PAV2</t>
  </si>
  <si>
    <t>Gangways Sched A-1011LK</t>
  </si>
  <si>
    <t>Gangways Sched A-48LNK</t>
  </si>
  <si>
    <t>Gangways Sched A-89LNK</t>
  </si>
  <si>
    <t>Gangways Sched A-H1</t>
  </si>
  <si>
    <t>Gangways Sched A-H10</t>
  </si>
  <si>
    <t>Gangways Sched A-H11</t>
  </si>
  <si>
    <t>Gangways Sched A-H12</t>
  </si>
  <si>
    <t>Gangways Sched A-H16</t>
  </si>
  <si>
    <t>Gangways Sched A-H17</t>
  </si>
  <si>
    <t>Gangways Sched A-H18</t>
  </si>
  <si>
    <t>Gangways Sched A-H19</t>
  </si>
  <si>
    <t>Gangways Sched A-H2</t>
  </si>
  <si>
    <t>Gangways Sched A-H20</t>
  </si>
  <si>
    <t>Gangways Sched A-H3</t>
  </si>
  <si>
    <t>Gangways Sched A-H3A</t>
  </si>
  <si>
    <t>Gangways Sched A-H4</t>
  </si>
  <si>
    <t>Gangways Sched A-H5</t>
  </si>
  <si>
    <t>Gangways Sched A-H6</t>
  </si>
  <si>
    <t>Gangways Sched A-H7</t>
  </si>
  <si>
    <t>Gangways Sched A-H8</t>
  </si>
  <si>
    <t>Gangways Sched A-H9</t>
  </si>
  <si>
    <t>Gangways Sched A-PAV1</t>
  </si>
  <si>
    <t>Gangways Sched A-PAV2</t>
  </si>
  <si>
    <t>Gangways Schedule B-1011LK</t>
  </si>
  <si>
    <t>Gangways Schedule B-48LNK</t>
  </si>
  <si>
    <t>Gangways Schedule B-89LNK</t>
  </si>
  <si>
    <t>Gangways Schedule B-H1</t>
  </si>
  <si>
    <t>Gangways Schedule B-H10</t>
  </si>
  <si>
    <t>Gangways Schedule B-H11</t>
  </si>
  <si>
    <t>Gangways Schedule B-H12</t>
  </si>
  <si>
    <t>Gangways Schedule B-H16</t>
  </si>
  <si>
    <t>Gangways Schedule B-H17</t>
  </si>
  <si>
    <t>Gangways Schedule B-H18</t>
  </si>
  <si>
    <t>Gangways Schedule B-H19</t>
  </si>
  <si>
    <t>Gangways Schedule B-H2</t>
  </si>
  <si>
    <t>Gangways Schedule B-H20</t>
  </si>
  <si>
    <t>Gangways Schedule B-H3</t>
  </si>
  <si>
    <t>Gangways Schedule B-H3A</t>
  </si>
  <si>
    <t>Gangways Schedule B-H4</t>
  </si>
  <si>
    <t>Gangways Schedule B-H5</t>
  </si>
  <si>
    <t>Gangways Schedule B-H6</t>
  </si>
  <si>
    <t>Gangways Schedule B-H7</t>
  </si>
  <si>
    <t>Gangways Schedule B-H8</t>
  </si>
  <si>
    <t>Gangways Schedule B-H9</t>
  </si>
  <si>
    <t>Gangways Schedule B-PAV1</t>
  </si>
  <si>
    <t>Gangways Schedule B-PAV2</t>
  </si>
  <si>
    <t>General Feature Staff Car Park</t>
  </si>
  <si>
    <t>General Feature-ARB1</t>
  </si>
  <si>
    <t>General Feature-ARB2</t>
  </si>
  <si>
    <t>General Feature-ATRIUM</t>
  </si>
  <si>
    <t>BRIDGE</t>
  </si>
  <si>
    <t>General Feature-BRIDGE</t>
  </si>
  <si>
    <t>General Feature-CPE</t>
  </si>
  <si>
    <t>General Feature-CPN</t>
  </si>
  <si>
    <t>General Feature-CPS</t>
  </si>
  <si>
    <t>General Feature-CPW</t>
  </si>
  <si>
    <t>General Feature-OEA5</t>
  </si>
  <si>
    <t>General Feature-PAVRB</t>
  </si>
  <si>
    <t>General Feature-PIAZZA</t>
  </si>
  <si>
    <t>General Feature-PRB</t>
  </si>
  <si>
    <t>General Feature-ROADA</t>
  </si>
  <si>
    <t>General Feature-VIPCP</t>
  </si>
  <si>
    <t>Lounge Schedule A-1011LK</t>
  </si>
  <si>
    <t>Lounge Schedule A-48LNK</t>
  </si>
  <si>
    <t>Lounge Schedule A-H1</t>
  </si>
  <si>
    <t>Lounge Schedule A-H10</t>
  </si>
  <si>
    <t>Lounge Schedule A-H11</t>
  </si>
  <si>
    <t>Lounge Schedule A-H12</t>
  </si>
  <si>
    <t>Lounge Schedule A-H16</t>
  </si>
  <si>
    <t>Lounge Schedule A-H17</t>
  </si>
  <si>
    <t>Lounge Schedule A-H18</t>
  </si>
  <si>
    <t>Lounge Schedule A-H19</t>
  </si>
  <si>
    <t>Lounge Schedule A-H2</t>
  </si>
  <si>
    <t>Lounge Schedule A-H20</t>
  </si>
  <si>
    <t>Lounge Schedule A-H3</t>
  </si>
  <si>
    <t>Lounge Schedule A-H3A</t>
  </si>
  <si>
    <t>Lounge Schedule A-H4</t>
  </si>
  <si>
    <t>Lounge Schedule A-H5</t>
  </si>
  <si>
    <t>Lounge Schedule A-H6</t>
  </si>
  <si>
    <t>Lounge Schedule A-H7</t>
  </si>
  <si>
    <t>Lounge Schedule A-H8</t>
  </si>
  <si>
    <t>Lounge Schedule A-H9</t>
  </si>
  <si>
    <t>Lounge Schedule A-PAV1</t>
  </si>
  <si>
    <t>Lounge Schedule A-PAV2</t>
  </si>
  <si>
    <t>Lounge Schedule B-1011LK</t>
  </si>
  <si>
    <t>Lounge Schedule B-48LNK</t>
  </si>
  <si>
    <t>Lounge Schedule B-H1</t>
  </si>
  <si>
    <t>Lounge Schedule B-H10</t>
  </si>
  <si>
    <t>Lounge Schedule B-H11</t>
  </si>
  <si>
    <t>Lounge Schedule B-H12</t>
  </si>
  <si>
    <t>Lounge Schedule B-H16</t>
  </si>
  <si>
    <t>Lounge Schedule B-H17</t>
  </si>
  <si>
    <t>Lounge Schedule B-H18</t>
  </si>
  <si>
    <t>Lounge Schedule B-H19</t>
  </si>
  <si>
    <t>Lounge Schedule B-H2</t>
  </si>
  <si>
    <t>Lounge Schedule B-H20</t>
  </si>
  <si>
    <t>Lounge Schedule B-H3</t>
  </si>
  <si>
    <t>Lounge Schedule B-H3A</t>
  </si>
  <si>
    <t>Lounge Schedule B-H4</t>
  </si>
  <si>
    <t>Lounge Schedule B-H5</t>
  </si>
  <si>
    <t>Lounge Schedule B-H6</t>
  </si>
  <si>
    <t>Lounge Schedule B-H7</t>
  </si>
  <si>
    <t>Lounge Schedule B-H8</t>
  </si>
  <si>
    <t>Lounge Schedule B-H9</t>
  </si>
  <si>
    <t>Lounge Schedule B-PAV1</t>
  </si>
  <si>
    <t>Lounge Schedule B-PAV2</t>
  </si>
  <si>
    <t>Other - Schedule A-1011LK</t>
  </si>
  <si>
    <t>Other - Schedule A-48LNK</t>
  </si>
  <si>
    <t>Other - Schedule A-H1</t>
  </si>
  <si>
    <t>Other - Schedule A-H10</t>
  </si>
  <si>
    <t>Other - Schedule A-H11</t>
  </si>
  <si>
    <t>Other - Schedule A-H12</t>
  </si>
  <si>
    <t>Other - Schedule A-H16</t>
  </si>
  <si>
    <t>Other - Schedule A-H17</t>
  </si>
  <si>
    <t>Other - Schedule A-H18</t>
  </si>
  <si>
    <t>Other - Schedule A-H19</t>
  </si>
  <si>
    <t>Other - Schedule A-H2</t>
  </si>
  <si>
    <t>Other - Schedule A-H20</t>
  </si>
  <si>
    <t>Other - Schedule A-H3</t>
  </si>
  <si>
    <t>Other - Schedule A-H3A</t>
  </si>
  <si>
    <t>Other - Schedule A-H4</t>
  </si>
  <si>
    <t>Other - Schedule A-H5</t>
  </si>
  <si>
    <t>Other - Schedule A-H6</t>
  </si>
  <si>
    <t>Other - Schedule A-H7</t>
  </si>
  <si>
    <t>Other - Schedule A-H8</t>
  </si>
  <si>
    <t>Other - Schedule A-H9</t>
  </si>
  <si>
    <t>Other - Schedule A-PAV1</t>
  </si>
  <si>
    <t>Other - Schedule A-PAV2</t>
  </si>
  <si>
    <t>Other - Schedule B-1011LK</t>
  </si>
  <si>
    <t>Other - Schedule B-48LNK</t>
  </si>
  <si>
    <t>Other - Schedule B-H1</t>
  </si>
  <si>
    <t>Other - Schedule B-H10</t>
  </si>
  <si>
    <t>Other - Schedule B-H11</t>
  </si>
  <si>
    <t>Other - Schedule B-H12</t>
  </si>
  <si>
    <t>Other - Schedule B-H16</t>
  </si>
  <si>
    <t>Other - Schedule B-H17</t>
  </si>
  <si>
    <t>Other - Schedule B-H18</t>
  </si>
  <si>
    <t>Other - Schedule B-H19</t>
  </si>
  <si>
    <t>Other - Schedule B-H2</t>
  </si>
  <si>
    <t>Other - Schedule B-H20</t>
  </si>
  <si>
    <t>Other - Schedule B-H3</t>
  </si>
  <si>
    <t>Other - Schedule B-H3A</t>
  </si>
  <si>
    <t>Other - Schedule B-H4</t>
  </si>
  <si>
    <t>Other - Schedule B-H5</t>
  </si>
  <si>
    <t>Other - Schedule B-H6</t>
  </si>
  <si>
    <t>Other - Schedule B-H7</t>
  </si>
  <si>
    <t>Other - Schedule B-H8</t>
  </si>
  <si>
    <t>Other - Schedule B-H9</t>
  </si>
  <si>
    <t>Other - Schedule B-PAV1</t>
  </si>
  <si>
    <t>Other - Schedule B-PAV2</t>
  </si>
  <si>
    <t>Schedule A - Hall Rental-H20</t>
  </si>
  <si>
    <t>Seminar Schedule A-1011LK</t>
  </si>
  <si>
    <t>Seminar Schedule A-48LNK</t>
  </si>
  <si>
    <t>Seminar Schedule A-89LNK</t>
  </si>
  <si>
    <t>Seminar Schedule A-H1</t>
  </si>
  <si>
    <t>Seminar Schedule A-H10</t>
  </si>
  <si>
    <t>Seminar Schedule A-H11</t>
  </si>
  <si>
    <t>Seminar Schedule A-H12</t>
  </si>
  <si>
    <t>Seminar Schedule A-H16</t>
  </si>
  <si>
    <t>Seminar Schedule A-H17</t>
  </si>
  <si>
    <t>Seminar Schedule A-H19</t>
  </si>
  <si>
    <t>Seminar Schedule A-H2</t>
  </si>
  <si>
    <t>Seminar Schedule A-H20</t>
  </si>
  <si>
    <t>Seminar Schedule A-H3</t>
  </si>
  <si>
    <t>Seminar Schedule A-H3A</t>
  </si>
  <si>
    <t>Seminar Schedule A-H4</t>
  </si>
  <si>
    <t>Seminar Schedule A-H5</t>
  </si>
  <si>
    <t>Seminar Schedule A-H6</t>
  </si>
  <si>
    <t>Seminar Schedule A-H7</t>
  </si>
  <si>
    <t>Seminar Schedule A-H8</t>
  </si>
  <si>
    <t>Seminar Schedule A-H9</t>
  </si>
  <si>
    <t>Seminar Schedule A-PAV1</t>
  </si>
  <si>
    <t>Seminar Schedule A-PAV2</t>
  </si>
  <si>
    <t>Seminar Schedule B-1011LK</t>
  </si>
  <si>
    <t>Seminar Schedule B-48LNK</t>
  </si>
  <si>
    <t>Seminar Schedule B-89LNK</t>
  </si>
  <si>
    <t>Seminar Schedule B-H1</t>
  </si>
  <si>
    <t>Seminar Schedule B-H10</t>
  </si>
  <si>
    <t>Seminar Schedule B-H11</t>
  </si>
  <si>
    <t>Seminar Schedule B-H12</t>
  </si>
  <si>
    <t>Seminar Schedule B-H16</t>
  </si>
  <si>
    <t>Seminar Schedule B-H17</t>
  </si>
  <si>
    <t>Seminar Schedule B-H19</t>
  </si>
  <si>
    <t>Seminar Schedule B-H2</t>
  </si>
  <si>
    <t>Seminar Schedule B-H20</t>
  </si>
  <si>
    <t>Seminar Schedule B-H3</t>
  </si>
  <si>
    <t>Seminar Schedule B-H3A</t>
  </si>
  <si>
    <t>Seminar Schedule B-H4</t>
  </si>
  <si>
    <t>Seminar Schedule B-H5</t>
  </si>
  <si>
    <t>Seminar Schedule B-H6</t>
  </si>
  <si>
    <t>Seminar Schedule B-H7</t>
  </si>
  <si>
    <t>Seminar Schedule B-H8</t>
  </si>
  <si>
    <t>Seminar Schedule B-H9</t>
  </si>
  <si>
    <t>Seminar Schedule B-PAV1</t>
  </si>
  <si>
    <t>Seminar Schedule B-PAV2</t>
  </si>
  <si>
    <t>Sponsored Schedule A-1011LK</t>
  </si>
  <si>
    <t>Sponsored Schedule A-48LNK</t>
  </si>
  <si>
    <t>Sponsored Schedule A-89LNK</t>
  </si>
  <si>
    <t>Sponsored Schedule A-H1</t>
  </si>
  <si>
    <t>Sponsored Schedule A-H10</t>
  </si>
  <si>
    <t>Sponsored Schedule A-H11</t>
  </si>
  <si>
    <t>Sponsored Schedule A-H12</t>
  </si>
  <si>
    <t>Sponsored Schedule A-H16</t>
  </si>
  <si>
    <t>Sponsored Schedule A-H17</t>
  </si>
  <si>
    <t>Sponsored Schedule A-H18</t>
  </si>
  <si>
    <t>Sponsored Schedule A-H19</t>
  </si>
  <si>
    <t>Sponsored Schedule A-H2</t>
  </si>
  <si>
    <t>Sponsored Schedule A-H20</t>
  </si>
  <si>
    <t>Sponsored Schedule A-H3</t>
  </si>
  <si>
    <t>Sponsored Schedule A-H3A</t>
  </si>
  <si>
    <t>Sponsored Schedule A-H4</t>
  </si>
  <si>
    <t>Sponsored Schedule A-H5</t>
  </si>
  <si>
    <t>Sponsored Schedule A-H6</t>
  </si>
  <si>
    <t>Sponsored Schedule A-H7</t>
  </si>
  <si>
    <t>Sponsored Schedule A-H8</t>
  </si>
  <si>
    <t>Sponsored Schedule A-H9</t>
  </si>
  <si>
    <t>Sponsored Schedule A-PAV1</t>
  </si>
  <si>
    <t>Sponsored Schedule A-PAV2</t>
  </si>
  <si>
    <t>Sponsored Schedule B-1011LK</t>
  </si>
  <si>
    <t>Sponsored Schedule B-48LNK</t>
  </si>
  <si>
    <t>Sponsored Schedule B-89LNK</t>
  </si>
  <si>
    <t>Sponsored Schedule B-H1</t>
  </si>
  <si>
    <t>Sponsored Schedule B-H10</t>
  </si>
  <si>
    <t>Sponsored Schedule B-H11</t>
  </si>
  <si>
    <t>Sponsored Schedule B-H12</t>
  </si>
  <si>
    <t>Sponsored Schedule B-H16</t>
  </si>
  <si>
    <t>Sponsored Schedule B-H17</t>
  </si>
  <si>
    <t>Sponsored Schedule B-H18</t>
  </si>
  <si>
    <t>Sponsored Schedule B-H19</t>
  </si>
  <si>
    <t>Sponsored Schedule B-H2</t>
  </si>
  <si>
    <t>Sponsored Schedule B-H20</t>
  </si>
  <si>
    <t>Sponsored Schedule B-H3</t>
  </si>
  <si>
    <t>Sponsored Schedule B-H3A</t>
  </si>
  <si>
    <t>Sponsored Schedule B-H4</t>
  </si>
  <si>
    <t>Sponsored Schedule B-H5</t>
  </si>
  <si>
    <t>Sponsored Schedule B-H6</t>
  </si>
  <si>
    <t>Sponsored Schedule B-H7</t>
  </si>
  <si>
    <t>Sponsored Schedule B-H8</t>
  </si>
  <si>
    <t>Sponsored Schedule B-H9</t>
  </si>
  <si>
    <t>Sponsored Schedule B-PAV1</t>
  </si>
  <si>
    <t>Sponsored Schedule B-PAV2</t>
  </si>
  <si>
    <t>Storage Schedule A-1011LK</t>
  </si>
  <si>
    <t>Storage Schedule A-48LNK</t>
  </si>
  <si>
    <t>Storage Schedule A-89LNK</t>
  </si>
  <si>
    <t>Storage Schedule A-H1</t>
  </si>
  <si>
    <t>Storage Schedule A-H10</t>
  </si>
  <si>
    <t>Storage Schedule A-H11</t>
  </si>
  <si>
    <t>Storage Schedule A-H12</t>
  </si>
  <si>
    <t>Storage Schedule A-H16</t>
  </si>
  <si>
    <t>Storage Schedule A-H17</t>
  </si>
  <si>
    <t>Storage Schedule A-H18</t>
  </si>
  <si>
    <t>Storage Schedule A-H19</t>
  </si>
  <si>
    <t>Storage Schedule A-H2</t>
  </si>
  <si>
    <t>Storage Schedule A-H20</t>
  </si>
  <si>
    <t>Storage Schedule A-H3</t>
  </si>
  <si>
    <t>Storage Schedule A-H3A</t>
  </si>
  <si>
    <t>Storage Schedule A-H4</t>
  </si>
  <si>
    <t>Storage Schedule A-H5</t>
  </si>
  <si>
    <t>Storage Schedule A-H6</t>
  </si>
  <si>
    <t>Storage Schedule A-H7</t>
  </si>
  <si>
    <t>Storage Schedule A-H8</t>
  </si>
  <si>
    <t>Storage Schedule A-H9</t>
  </si>
  <si>
    <t>Storage Schedule A-PAV1</t>
  </si>
  <si>
    <t>Storage Schedule A-PAV2</t>
  </si>
  <si>
    <t>Storage Schedule B-1011LK</t>
  </si>
  <si>
    <t>Storage Schedule B-48LNK</t>
  </si>
  <si>
    <t>Storage Schedule B-89LNK</t>
  </si>
  <si>
    <t>Storage Schedule B-H1</t>
  </si>
  <si>
    <t>Storage Schedule B-H10</t>
  </si>
  <si>
    <t>Storage Schedule B-H11</t>
  </si>
  <si>
    <t>Storage Schedule B-H12</t>
  </si>
  <si>
    <t>Storage Schedule B-H16</t>
  </si>
  <si>
    <t>Storage Schedule B-H17</t>
  </si>
  <si>
    <t>Storage Schedule B-H18</t>
  </si>
  <si>
    <t>Storage Schedule B-H19</t>
  </si>
  <si>
    <t>Storage Schedule B-H2</t>
  </si>
  <si>
    <t>Storage Schedule B-H20</t>
  </si>
  <si>
    <t>Storage Schedule B-H3</t>
  </si>
  <si>
    <t>Storage Schedule B-H3A</t>
  </si>
  <si>
    <t>Storage Schedule B-H4</t>
  </si>
  <si>
    <t>Storage Schedule B-H5</t>
  </si>
  <si>
    <t>Storage Schedule B-H6</t>
  </si>
  <si>
    <t>Storage Schedule B-H7</t>
  </si>
  <si>
    <t>Storage Schedule B-H8</t>
  </si>
  <si>
    <t>Storage Schedule B-H9</t>
  </si>
  <si>
    <t>Storage Schedule B-PAV2</t>
  </si>
  <si>
    <t>Beer: Lager - Staropramen NRB, BOTTLE [330ml]</t>
  </si>
  <si>
    <t>500536</t>
  </si>
  <si>
    <t>F2U Rekorderlig Apple Cider 500ml x 15</t>
  </si>
  <si>
    <t>Spirit: Red Label Vodka Smirnoff, BOTTLE [70cl]</t>
  </si>
  <si>
    <t>F2U Lanson Le Black 75cl</t>
  </si>
  <si>
    <t>F2U Wine/bottle opener</t>
  </si>
  <si>
    <t>F2U: Flask of tea (5 ltr) + supplies (20 cups)</t>
  </si>
  <si>
    <t>Miscelleaneous exhibition income</t>
  </si>
  <si>
    <t>Intelligenece</t>
  </si>
  <si>
    <t>Grab &amp; Go: [v] Sandwich - Mature Cheddar Ploughmans on Granary, EACH [199g]</t>
  </si>
  <si>
    <t>Grab &amp; go: Farmhouse Ham Hock &amp; Chunky Egg Sandwich, EACH [225g]</t>
  </si>
  <si>
    <t>Grab &amp; go: Sandwich Greekstyle Chicken Farmhouse</t>
  </si>
  <si>
    <t>Grab &amp; Go: Gluten Free Chunky Egg &amp; Cress Roll, EACH [147g]</t>
  </si>
  <si>
    <t>Grab &amp; go: Wrap - Falafel &amp; Yoghurt in White Tortilla, EACH [226g]</t>
  </si>
  <si>
    <t>Bespoke Exhibition Pacckage</t>
  </si>
  <si>
    <t>VAT 15%</t>
  </si>
  <si>
    <t>v1.60</t>
  </si>
  <si>
    <r>
      <t xml:space="preserve">Meat Sandwich Platter 
</t>
    </r>
    <r>
      <rPr>
        <sz val="12"/>
        <rFont val="Calibri"/>
        <family val="2"/>
        <scheme val="minor"/>
      </rPr>
      <t>20 Pieces</t>
    </r>
    <r>
      <rPr>
        <b/>
        <sz val="12"/>
        <rFont val="Calibri"/>
        <family val="2"/>
        <scheme val="minor"/>
      </rPr>
      <t xml:space="preserve">
</t>
    </r>
    <r>
      <rPr>
        <sz val="11"/>
        <color rgb="FF0000FF"/>
        <rFont val="Calibri"/>
        <family val="2"/>
        <scheme val="minor"/>
      </rPr>
      <t>144Kcal per Piece</t>
    </r>
  </si>
  <si>
    <r>
      <t xml:space="preserve">Vegetarian Sandwich Platter
</t>
    </r>
    <r>
      <rPr>
        <sz val="12"/>
        <rFont val="Calibri"/>
        <family val="2"/>
        <scheme val="minor"/>
      </rPr>
      <t>20 Pieces</t>
    </r>
    <r>
      <rPr>
        <b/>
        <sz val="12"/>
        <rFont val="Calibri"/>
        <family val="2"/>
        <scheme val="minor"/>
      </rPr>
      <t xml:space="preserve">
</t>
    </r>
    <r>
      <rPr>
        <sz val="11"/>
        <color rgb="FF0000FF"/>
        <rFont val="Calibri"/>
        <family val="2"/>
        <scheme val="minor"/>
      </rPr>
      <t>132Kcal per Quarter</t>
    </r>
  </si>
  <si>
    <r>
      <t xml:space="preserve">Mixed Wrap Platter
</t>
    </r>
    <r>
      <rPr>
        <sz val="12"/>
        <rFont val="Calibri"/>
        <family val="2"/>
        <scheme val="minor"/>
      </rPr>
      <t>16 Pieces</t>
    </r>
    <r>
      <rPr>
        <b/>
        <sz val="12"/>
        <rFont val="Calibri"/>
        <family val="2"/>
        <scheme val="minor"/>
      </rPr>
      <t xml:space="preserve">
</t>
    </r>
    <r>
      <rPr>
        <sz val="11"/>
        <color rgb="FF0000FF"/>
        <rFont val="Calibri"/>
        <family val="2"/>
        <scheme val="minor"/>
      </rPr>
      <t>113Kcal per Piece</t>
    </r>
  </si>
  <si>
    <r>
      <t xml:space="preserve">Vegetarian Wrap Platter
</t>
    </r>
    <r>
      <rPr>
        <sz val="12"/>
        <rFont val="Calibri"/>
        <family val="2"/>
        <scheme val="minor"/>
      </rPr>
      <t>16 Pieces</t>
    </r>
    <r>
      <rPr>
        <b/>
        <sz val="12"/>
        <rFont val="Calibri"/>
        <family val="2"/>
        <scheme val="minor"/>
      </rPr>
      <t xml:space="preserve">
</t>
    </r>
    <r>
      <rPr>
        <sz val="11"/>
        <color rgb="FF0000FF"/>
        <rFont val="Calibri"/>
        <family val="2"/>
        <scheme val="minor"/>
      </rPr>
      <t>118Kcal per Piece</t>
    </r>
  </si>
  <si>
    <r>
      <t xml:space="preserve">Vegan Sandwich Platter
</t>
    </r>
    <r>
      <rPr>
        <sz val="12"/>
        <rFont val="Calibri"/>
        <family val="2"/>
        <scheme val="minor"/>
      </rPr>
      <t>20 Pieces</t>
    </r>
    <r>
      <rPr>
        <b/>
        <sz val="12"/>
        <rFont val="Calibri"/>
        <family val="2"/>
        <scheme val="minor"/>
      </rPr>
      <t xml:space="preserve">
</t>
    </r>
    <r>
      <rPr>
        <sz val="11"/>
        <color rgb="FF0000FF"/>
        <rFont val="Calibri"/>
        <family val="2"/>
        <scheme val="minor"/>
      </rPr>
      <t>124Kcal per Piece</t>
    </r>
  </si>
  <si>
    <r>
      <t xml:space="preserve">Chicken Sandwich Platter  (Halal sourced chicken)
</t>
    </r>
    <r>
      <rPr>
        <sz val="12"/>
        <rFont val="Calibri"/>
        <family val="2"/>
        <scheme val="minor"/>
      </rPr>
      <t>20 Pieces</t>
    </r>
    <r>
      <rPr>
        <b/>
        <sz val="12"/>
        <rFont val="Calibri"/>
        <family val="2"/>
        <scheme val="minor"/>
      </rPr>
      <t xml:space="preserve">
</t>
    </r>
    <r>
      <rPr>
        <sz val="11"/>
        <color rgb="FF0000FF"/>
        <rFont val="Calibri"/>
        <family val="2"/>
        <scheme val="minor"/>
      </rPr>
      <t>122Kcal per quarter</t>
    </r>
  </si>
  <si>
    <r>
      <t xml:space="preserve">Mini Pastry Platter
</t>
    </r>
    <r>
      <rPr>
        <sz val="12"/>
        <rFont val="Calibri"/>
        <family val="2"/>
        <scheme val="minor"/>
      </rPr>
      <t>20 Pieces</t>
    </r>
    <r>
      <rPr>
        <b/>
        <sz val="12"/>
        <rFont val="Calibri"/>
        <family val="2"/>
        <scheme val="minor"/>
      </rPr>
      <t xml:space="preserve"> 
</t>
    </r>
    <r>
      <rPr>
        <sz val="11"/>
        <color rgb="FF0000FF"/>
        <rFont val="Calibri"/>
        <family val="2"/>
        <scheme val="minor"/>
      </rPr>
      <t>84Kcal per Piece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</si>
</sst>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quot;£&quot;#,##0.00"/>
    <numFmt numFmtId="165" formatCode="dd\-mm"/>
  </numFmts>
  <fonts count="74">
    <font>
      <sz val="11"/>
      <color theme="1"/>
      <name val="Calibri"/>
      <family val="2"/>
      <scheme val="minor"/>
    </font>
    <font>
      <b/>
      <sz val="11"/>
      <color theme="0"/>
      <name val="Calibri"/>
      <family val="2"/>
      <scheme val="minor"/>
    </font>
    <font>
      <b/>
      <sz val="11"/>
      <color theme="1"/>
      <name val="Calibri"/>
      <family val="2"/>
      <scheme val="minor"/>
    </font>
    <font>
      <sz val="12"/>
      <color theme="0"/>
      <name val="Calibri"/>
      <family val="2"/>
      <scheme val="minor"/>
    </font>
    <font>
      <b/>
      <sz val="18"/>
      <color theme="0"/>
      <name val="Calibri"/>
      <family val="2"/>
      <scheme val="minor"/>
    </font>
    <font>
      <sz val="12"/>
      <color theme="1"/>
      <name val="Calibri"/>
      <family val="2"/>
      <scheme val="minor"/>
    </font>
    <font>
      <sz val="14"/>
      <color theme="1"/>
      <name val="Calibri"/>
      <family val="2"/>
      <scheme val="minor"/>
    </font>
    <font>
      <sz val="14"/>
      <color rgb="FFE30613"/>
      <name val="Calibri"/>
      <family val="2"/>
      <scheme val="minor"/>
    </font>
    <font>
      <b/>
      <sz val="14"/>
      <color rgb="FFE30613"/>
      <name val="Calibri"/>
      <family val="2"/>
      <scheme val="minor"/>
    </font>
    <font>
      <b/>
      <sz val="12"/>
      <color rgb="FFE30613"/>
      <name val="Calibri"/>
      <family val="2"/>
      <scheme val="minor"/>
    </font>
    <font>
      <i/>
      <sz val="14"/>
      <color theme="1"/>
      <name val="Calibri"/>
      <family val="2"/>
      <scheme val="minor"/>
    </font>
    <font>
      <b/>
      <sz val="14"/>
      <color rgb="FFE30613"/>
      <name val="Wingdings"/>
      <charset val="2"/>
    </font>
    <font>
      <b/>
      <sz val="18"/>
      <color rgb="FFE30613"/>
      <name val="Calibri"/>
      <family val="2"/>
      <scheme val="minor"/>
    </font>
    <font>
      <b/>
      <sz val="16"/>
      <color theme="0"/>
      <name val="Calibri"/>
      <family val="2"/>
      <scheme val="minor"/>
    </font>
    <font>
      <b/>
      <sz val="16"/>
      <color rgb="FFE30613"/>
      <name val="Calibri"/>
      <family val="2"/>
      <scheme val="minor"/>
    </font>
    <font>
      <b/>
      <sz val="12"/>
      <color theme="1"/>
      <name val="Calibri"/>
      <family val="2"/>
      <scheme val="minor"/>
    </font>
    <font>
      <b/>
      <u/>
      <sz val="12"/>
      <color theme="1"/>
      <name val="Calibri"/>
      <family val="2"/>
      <scheme val="minor"/>
    </font>
    <font>
      <sz val="10"/>
      <color theme="1"/>
      <name val="Calibri"/>
      <family val="2"/>
      <scheme val="minor"/>
    </font>
    <font>
      <b/>
      <sz val="10"/>
      <color theme="1"/>
      <name val="Calibri"/>
      <family val="2"/>
      <scheme val="minor"/>
    </font>
    <font>
      <u/>
      <sz val="11"/>
      <color theme="10"/>
      <name val="Calibri"/>
      <family val="2"/>
      <scheme val="minor"/>
    </font>
    <font>
      <b/>
      <sz val="14"/>
      <color theme="1"/>
      <name val="Calibri"/>
      <family val="2"/>
      <scheme val="minor"/>
    </font>
    <font>
      <b/>
      <sz val="14"/>
      <color theme="0"/>
      <name val="Calibri"/>
      <family val="2"/>
      <scheme val="minor"/>
    </font>
    <font>
      <b/>
      <sz val="12"/>
      <name val="Calibri"/>
      <family val="2"/>
      <scheme val="minor"/>
    </font>
    <font>
      <sz val="13"/>
      <color theme="1"/>
      <name val="Calibri"/>
      <family val="2"/>
      <scheme val="minor"/>
    </font>
    <font>
      <u/>
      <sz val="14"/>
      <color theme="10"/>
      <name val="Calibri"/>
      <family val="2"/>
      <scheme val="minor"/>
    </font>
    <font>
      <b/>
      <sz val="14"/>
      <name val="Calibri"/>
      <family val="2"/>
      <scheme val="minor"/>
    </font>
    <font>
      <b/>
      <sz val="11"/>
      <name val="Calibri"/>
      <family val="2"/>
      <scheme val="minor"/>
    </font>
    <font>
      <b/>
      <i/>
      <sz val="12"/>
      <name val="Calibri"/>
      <family val="2"/>
      <scheme val="minor"/>
    </font>
    <font>
      <sz val="14"/>
      <name val="Calibri"/>
      <family val="2"/>
      <scheme val="minor"/>
    </font>
    <font>
      <sz val="12"/>
      <name val="Calibri"/>
      <family val="2"/>
      <scheme val="minor"/>
    </font>
    <font>
      <sz val="11"/>
      <name val="Calibri"/>
      <family val="2"/>
      <scheme val="minor"/>
    </font>
    <font>
      <sz val="11"/>
      <color theme="0"/>
      <name val="Calibri"/>
      <family val="2"/>
      <scheme val="minor"/>
    </font>
    <font>
      <b/>
      <sz val="12"/>
      <color theme="0"/>
      <name val="Calibri"/>
      <family val="2"/>
      <scheme val="minor"/>
    </font>
    <font>
      <b/>
      <sz val="12"/>
      <color theme="0"/>
      <name val="Avenir 45"/>
    </font>
    <font>
      <sz val="8"/>
      <name val="Calibri"/>
      <family val="2"/>
      <scheme val="minor"/>
    </font>
    <font>
      <sz val="12"/>
      <color rgb="FFE30613"/>
      <name val="Calibri"/>
      <family val="2"/>
      <scheme val="minor"/>
    </font>
    <font>
      <sz val="14"/>
      <color theme="0"/>
      <name val="Calibri"/>
      <family val="2"/>
      <scheme val="minor"/>
    </font>
    <font>
      <sz val="8"/>
      <color theme="1"/>
      <name val="Calibri"/>
      <family val="2"/>
      <scheme val="minor"/>
    </font>
    <font>
      <sz val="10"/>
      <name val="Calibri"/>
      <family val="2"/>
      <scheme val="minor"/>
    </font>
    <font>
      <b/>
      <sz val="9"/>
      <color theme="0"/>
      <name val="Calibri"/>
      <family val="2"/>
      <scheme val="minor"/>
    </font>
    <font>
      <sz val="11"/>
      <color rgb="FFE30613"/>
      <name val="Calibri"/>
      <family val="2"/>
      <scheme val="minor"/>
    </font>
    <font>
      <b/>
      <sz val="11"/>
      <color rgb="FFE30613"/>
      <name val="Calibri"/>
      <family val="2"/>
      <scheme val="minor"/>
    </font>
    <font>
      <b/>
      <sz val="20"/>
      <color theme="0"/>
      <name val="Calibri"/>
      <family val="2"/>
      <scheme val="minor"/>
    </font>
    <font>
      <b/>
      <sz val="18"/>
      <name val="Calibri"/>
      <family val="2"/>
      <scheme val="minor"/>
    </font>
    <font>
      <b/>
      <sz val="20"/>
      <color rgb="FFE30613"/>
      <name val="Calibri"/>
      <family val="2"/>
      <scheme val="minor"/>
    </font>
    <font>
      <u/>
      <sz val="13"/>
      <color theme="10"/>
      <name val="Calibri"/>
      <family val="2"/>
      <scheme val="minor"/>
    </font>
    <font>
      <b/>
      <sz val="10"/>
      <name val="Calibri"/>
      <family val="2"/>
      <scheme val="minor"/>
    </font>
    <font>
      <b/>
      <u/>
      <sz val="10"/>
      <color theme="1"/>
      <name val="Calibri"/>
      <family val="2"/>
      <scheme val="minor"/>
    </font>
    <font>
      <b/>
      <sz val="11"/>
      <color rgb="FFFFFF00"/>
      <name val="Calibri"/>
      <family val="2"/>
      <scheme val="minor"/>
    </font>
    <font>
      <b/>
      <sz val="16"/>
      <color rgb="FFFFFF00"/>
      <name val="Calibri"/>
      <family val="2"/>
      <scheme val="minor"/>
    </font>
    <font>
      <sz val="9"/>
      <name val="Calibri"/>
      <family val="2"/>
      <scheme val="minor"/>
    </font>
    <font>
      <sz val="9"/>
      <color theme="0"/>
      <name val="Calibri"/>
      <family val="2"/>
      <scheme val="minor"/>
    </font>
    <font>
      <sz val="8"/>
      <color theme="0"/>
      <name val="Calibri"/>
      <family val="2"/>
      <scheme val="minor"/>
    </font>
    <font>
      <sz val="8"/>
      <color rgb="FFC00000"/>
      <name val="Calibri"/>
      <family val="2"/>
      <scheme val="minor"/>
    </font>
    <font>
      <sz val="8"/>
      <color rgb="FFE30613"/>
      <name val="Calibri"/>
      <family val="2"/>
      <scheme val="minor"/>
    </font>
    <font>
      <sz val="9"/>
      <color rgb="FFE30613"/>
      <name val="Calibri"/>
      <family val="2"/>
      <scheme val="minor"/>
    </font>
    <font>
      <b/>
      <sz val="12"/>
      <color rgb="FFFF0000"/>
      <name val="Calibri"/>
      <family val="2"/>
      <scheme val="minor"/>
    </font>
    <font>
      <b/>
      <sz val="8"/>
      <color theme="0"/>
      <name val="Calibri"/>
      <family val="2"/>
      <scheme val="minor"/>
    </font>
    <font>
      <b/>
      <sz val="16"/>
      <color theme="1"/>
      <name val="Calibri"/>
      <family val="2"/>
      <scheme val="minor"/>
    </font>
    <font>
      <b/>
      <sz val="15"/>
      <color theme="1"/>
      <name val="Calibri"/>
      <family val="2"/>
      <scheme val="minor"/>
    </font>
    <font>
      <sz val="15"/>
      <color theme="1"/>
      <name val="Calibri"/>
      <family val="2"/>
      <scheme val="minor"/>
    </font>
    <font>
      <b/>
      <sz val="8"/>
      <name val="Calibri"/>
      <family val="2"/>
      <scheme val="minor"/>
    </font>
    <font>
      <b/>
      <sz val="7"/>
      <name val="Calibri"/>
      <family val="2"/>
      <scheme val="minor"/>
    </font>
    <font>
      <b/>
      <sz val="14"/>
      <color rgb="FF0000FF"/>
      <name val="Calibri"/>
      <family val="2"/>
      <scheme val="minor"/>
    </font>
    <font>
      <sz val="11"/>
      <color rgb="FF0000FF"/>
      <name val="Calibri"/>
      <family val="2"/>
      <scheme val="minor"/>
    </font>
    <font>
      <sz val="10"/>
      <color rgb="FF0000FF"/>
      <name val="Calibri"/>
      <family val="2"/>
      <scheme val="minor"/>
    </font>
    <font>
      <sz val="11"/>
      <color rgb="FFE30046"/>
      <name val="Calibri"/>
      <family val="2"/>
      <scheme val="minor"/>
    </font>
    <font>
      <b/>
      <sz val="14"/>
      <color rgb="FFE30046"/>
      <name val="Calibri"/>
      <family val="2"/>
      <scheme val="minor"/>
    </font>
    <font>
      <b/>
      <sz val="18"/>
      <color rgb="FFFF0000"/>
      <name val="Calibri"/>
      <family val="2"/>
      <scheme val="minor"/>
    </font>
    <font>
      <b/>
      <sz val="11"/>
      <color rgb="FFFF0000"/>
      <name val="Calibri"/>
      <family val="2"/>
      <scheme val="minor"/>
    </font>
    <font>
      <b/>
      <sz val="24"/>
      <color rgb="FFE30046"/>
      <name val="Calibri"/>
      <family val="2"/>
      <scheme val="minor"/>
    </font>
    <font>
      <i/>
      <sz val="11"/>
      <color theme="1"/>
      <name val="Calibri"/>
      <family val="2"/>
      <scheme val="minor"/>
    </font>
    <font>
      <i/>
      <sz val="8"/>
      <color theme="1"/>
      <name val="Calibri"/>
      <family val="2"/>
      <scheme val="minor"/>
    </font>
    <font>
      <sz val="8"/>
      <color theme="0" tint="-0.249977111117893"/>
      <name val="Calibri"/>
      <family val="2"/>
      <scheme val="minor"/>
    </font>
  </fonts>
  <fills count="20">
    <fill>
      <patternFill patternType="none"/>
    </fill>
    <fill>
      <patternFill patternType="gray125"/>
    </fill>
    <fill>
      <patternFill patternType="solid">
        <fgColor rgb="FFE3061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C000"/>
        <bgColor indexed="64"/>
      </patternFill>
    </fill>
    <fill>
      <patternFill patternType="solid">
        <fgColor theme="1"/>
        <bgColor indexed="64"/>
      </patternFill>
    </fill>
    <fill>
      <patternFill patternType="solid">
        <fgColor rgb="FFF7F7F7"/>
        <bgColor indexed="64"/>
      </patternFill>
    </fill>
    <fill>
      <patternFill patternType="solid">
        <fgColor rgb="FFFFEBEC"/>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theme="0" tint="-0.249977111117893"/>
        <bgColor indexed="64"/>
      </patternFill>
    </fill>
    <fill>
      <patternFill patternType="solid">
        <fgColor rgb="FF7030A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C0C0C0"/>
        <bgColor indexed="64"/>
      </patternFill>
    </fill>
    <fill>
      <patternFill patternType="solid">
        <fgColor rgb="FFFFFF00"/>
        <bgColor indexed="64"/>
      </patternFill>
    </fill>
  </fills>
  <borders count="108">
    <border>
      <left/>
      <right/>
      <top/>
      <bottom/>
      <diagonal/>
    </border>
    <border>
      <left style="medium">
        <color rgb="FFE30613"/>
      </left>
      <right/>
      <top style="medium">
        <color rgb="FFE30613"/>
      </top>
      <bottom style="medium">
        <color rgb="FFE30613"/>
      </bottom>
      <diagonal/>
    </border>
    <border>
      <left/>
      <right/>
      <top style="medium">
        <color rgb="FFE30613"/>
      </top>
      <bottom style="medium">
        <color rgb="FFE30613"/>
      </bottom>
      <diagonal/>
    </border>
    <border>
      <left/>
      <right style="medium">
        <color rgb="FFE30613"/>
      </right>
      <top style="medium">
        <color rgb="FFE30613"/>
      </top>
      <bottom style="medium">
        <color rgb="FFE30613"/>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theme="0" tint="-0.24994659260841701"/>
      </left>
      <right/>
      <top/>
      <bottom/>
      <diagonal/>
    </border>
    <border>
      <left style="hair">
        <color theme="0" tint="-0.24994659260841701"/>
      </left>
      <right/>
      <top/>
      <bottom style="thin">
        <color indexed="64"/>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thin">
        <color indexed="64"/>
      </left>
      <right style="thin">
        <color indexed="64"/>
      </right>
      <top/>
      <bottom style="thin">
        <color indexed="64"/>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top/>
      <bottom style="hair">
        <color auto="1"/>
      </bottom>
      <diagonal/>
    </border>
    <border>
      <left/>
      <right style="thin">
        <color auto="1"/>
      </right>
      <top style="hair">
        <color auto="1"/>
      </top>
      <bottom/>
      <diagonal/>
    </border>
    <border>
      <left style="thin">
        <color auto="1"/>
      </left>
      <right style="thin">
        <color auto="1"/>
      </right>
      <top style="hair">
        <color auto="1"/>
      </top>
      <bottom/>
      <diagonal/>
    </border>
    <border>
      <left style="hair">
        <color indexed="64"/>
      </left>
      <right/>
      <top/>
      <bottom style="thin">
        <color indexed="64"/>
      </bottom>
      <diagonal/>
    </border>
    <border>
      <left style="hair">
        <color indexed="64"/>
      </left>
      <right/>
      <top style="thin">
        <color indexed="64"/>
      </top>
      <bottom/>
      <diagonal/>
    </border>
    <border>
      <left style="thin">
        <color indexed="8"/>
      </left>
      <right style="thin">
        <color theme="0"/>
      </right>
      <top style="thin">
        <color theme="0"/>
      </top>
      <bottom style="thin">
        <color theme="0"/>
      </bottom>
      <diagonal/>
    </border>
    <border>
      <left style="thin">
        <color theme="0"/>
      </left>
      <right style="thin">
        <color indexed="8"/>
      </right>
      <top style="thin">
        <color theme="0"/>
      </top>
      <bottom style="thin">
        <color theme="0"/>
      </bottom>
      <diagonal/>
    </border>
    <border>
      <left style="thin">
        <color indexed="8"/>
      </left>
      <right style="thin">
        <color theme="0"/>
      </right>
      <top style="thin">
        <color theme="0"/>
      </top>
      <bottom style="thin">
        <color indexed="8"/>
      </bottom>
      <diagonal/>
    </border>
    <border>
      <left style="thin">
        <color theme="0"/>
      </left>
      <right style="thin">
        <color indexed="8"/>
      </right>
      <top style="thin">
        <color theme="0"/>
      </top>
      <bottom style="thin">
        <color indexed="8"/>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bottom style="medium">
        <color rgb="FFE30613"/>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bottom style="thin">
        <color rgb="FFE30613"/>
      </bottom>
      <diagonal/>
    </border>
    <border>
      <left style="medium">
        <color rgb="FFE30613"/>
      </left>
      <right/>
      <top style="medium">
        <color rgb="FFE30613"/>
      </top>
      <bottom/>
      <diagonal/>
    </border>
    <border>
      <left/>
      <right/>
      <top style="medium">
        <color rgb="FFE30613"/>
      </top>
      <bottom/>
      <diagonal/>
    </border>
    <border>
      <left/>
      <right style="medium">
        <color rgb="FFE30613"/>
      </right>
      <top style="medium">
        <color rgb="FFE30613"/>
      </top>
      <bottom/>
      <diagonal/>
    </border>
    <border>
      <left style="medium">
        <color rgb="FFE30613"/>
      </left>
      <right/>
      <top/>
      <bottom/>
      <diagonal/>
    </border>
    <border>
      <left/>
      <right style="medium">
        <color rgb="FFE30613"/>
      </right>
      <top/>
      <bottom/>
      <diagonal/>
    </border>
    <border>
      <left style="medium">
        <color rgb="FFE30613"/>
      </left>
      <right/>
      <top/>
      <bottom style="medium">
        <color rgb="FFE30613"/>
      </bottom>
      <diagonal/>
    </border>
    <border>
      <left/>
      <right style="medium">
        <color rgb="FFE30613"/>
      </right>
      <top/>
      <bottom style="medium">
        <color rgb="FFE30613"/>
      </bottom>
      <diagonal/>
    </border>
    <border>
      <left style="medium">
        <color indexed="64"/>
      </left>
      <right/>
      <top style="medium">
        <color indexed="64"/>
      </top>
      <bottom style="medium">
        <color theme="1"/>
      </bottom>
      <diagonal/>
    </border>
    <border>
      <left/>
      <right/>
      <top/>
      <bottom style="thin">
        <color theme="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theme="1"/>
      </bottom>
      <diagonal/>
    </border>
    <border>
      <left/>
      <right style="medium">
        <color indexed="64"/>
      </right>
      <top style="medium">
        <color indexed="64"/>
      </top>
      <bottom style="medium">
        <color theme="1"/>
      </bottom>
      <diagonal/>
    </border>
    <border>
      <left style="thin">
        <color indexed="64"/>
      </left>
      <right/>
      <top style="thin">
        <color indexed="64"/>
      </top>
      <bottom/>
      <diagonal/>
    </border>
    <border>
      <left style="hair">
        <color theme="0" tint="-0.24994659260841701"/>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E30613"/>
      </left>
      <right style="thin">
        <color rgb="FFE30613"/>
      </right>
      <top/>
      <bottom/>
      <diagonal/>
    </border>
    <border>
      <left style="thin">
        <color rgb="FFE30613"/>
      </left>
      <right/>
      <top/>
      <bottom/>
      <diagonal/>
    </border>
    <border>
      <left/>
      <right/>
      <top style="hair">
        <color auto="1"/>
      </top>
      <bottom/>
      <diagonal/>
    </border>
    <border>
      <left/>
      <right/>
      <top/>
      <bottom style="hair">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hair">
        <color auto="1"/>
      </right>
      <top style="medium">
        <color auto="1"/>
      </top>
      <bottom style="thin">
        <color auto="1"/>
      </bottom>
      <diagonal/>
    </border>
    <border>
      <left style="medium">
        <color rgb="FFE30613"/>
      </left>
      <right style="thin">
        <color rgb="FFE30613"/>
      </right>
      <top/>
      <bottom/>
      <diagonal/>
    </border>
    <border>
      <left style="medium">
        <color rgb="FFE30613"/>
      </left>
      <right style="thin">
        <color rgb="FFE30613"/>
      </right>
      <top/>
      <bottom style="thin">
        <color rgb="FFE30613"/>
      </bottom>
      <diagonal/>
    </border>
    <border>
      <left style="thin">
        <color rgb="FFE30613"/>
      </left>
      <right style="thin">
        <color rgb="FFE30613"/>
      </right>
      <top/>
      <bottom style="thin">
        <color rgb="FFE30613"/>
      </bottom>
      <diagonal/>
    </border>
    <border>
      <left style="thin">
        <color rgb="FFE30613"/>
      </left>
      <right/>
      <top/>
      <bottom style="thin">
        <color rgb="FFE30613"/>
      </bottom>
      <diagonal/>
    </border>
    <border>
      <left style="thick">
        <color rgb="FFE30613"/>
      </left>
      <right style="thin">
        <color rgb="FFE30613"/>
      </right>
      <top/>
      <bottom/>
      <diagonal/>
    </border>
    <border>
      <left/>
      <right style="thick">
        <color rgb="FFE30613"/>
      </right>
      <top/>
      <bottom/>
      <diagonal/>
    </border>
    <border>
      <left style="thick">
        <color rgb="FFE30613"/>
      </left>
      <right/>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thin">
        <color indexed="8"/>
      </left>
      <right style="thin">
        <color theme="0"/>
      </right>
      <top style="thin">
        <color indexed="8"/>
      </top>
      <bottom style="thin">
        <color theme="0"/>
      </bottom>
      <diagonal/>
    </border>
    <border>
      <left style="thin">
        <color theme="0"/>
      </left>
      <right style="thin">
        <color indexed="8"/>
      </right>
      <top style="thin">
        <color indexed="8"/>
      </top>
      <bottom style="thin">
        <color theme="0"/>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medium">
        <color auto="1"/>
      </right>
      <top style="thin">
        <color auto="1"/>
      </top>
      <bottom style="thin">
        <color auto="1"/>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right style="hair">
        <color auto="1"/>
      </right>
      <top style="thin">
        <color auto="1"/>
      </top>
      <bottom style="thin">
        <color auto="1"/>
      </bottom>
      <diagonal/>
    </border>
    <border>
      <left style="medium">
        <color auto="1"/>
      </left>
      <right/>
      <top style="thin">
        <color auto="1"/>
      </top>
      <bottom style="medium">
        <color auto="1"/>
      </bottom>
      <diagonal/>
    </border>
    <border>
      <left/>
      <right style="hair">
        <color auto="1"/>
      </right>
      <top style="thin">
        <color auto="1"/>
      </top>
      <bottom style="medium">
        <color auto="1"/>
      </bottom>
      <diagonal/>
    </border>
    <border>
      <left/>
      <right style="hair">
        <color indexed="64"/>
      </right>
      <top/>
      <bottom style="thin">
        <color indexed="64"/>
      </bottom>
      <diagonal/>
    </border>
    <border>
      <left/>
      <right/>
      <top style="thin">
        <color indexed="64"/>
      </top>
      <bottom/>
      <diagonal/>
    </border>
    <border>
      <left/>
      <right style="hair">
        <color indexed="64"/>
      </right>
      <top style="thin">
        <color indexed="64"/>
      </top>
      <bottom/>
      <diagonal/>
    </border>
  </borders>
  <cellStyleXfs count="2">
    <xf numFmtId="0" fontId="0" fillId="0" borderId="0"/>
    <xf numFmtId="0" fontId="19" fillId="0" borderId="0" applyNumberFormat="0" applyFill="0" applyBorder="0" applyAlignment="0" applyProtection="0"/>
  </cellStyleXfs>
  <cellXfs count="800">
    <xf numFmtId="0" fontId="0" fillId="0" borderId="0" xfId="0"/>
    <xf numFmtId="0" fontId="25" fillId="3" borderId="0" xfId="0" applyFont="1" applyFill="1" applyAlignment="1">
      <alignment horizontal="center" vertical="center"/>
    </xf>
    <xf numFmtId="0" fontId="26" fillId="3" borderId="0" xfId="0" applyFont="1" applyFill="1" applyAlignment="1">
      <alignment horizontal="center" vertical="center"/>
    </xf>
    <xf numFmtId="0" fontId="22" fillId="3" borderId="0" xfId="0" applyFont="1" applyFill="1" applyAlignment="1">
      <alignment horizontal="center" vertical="center"/>
    </xf>
    <xf numFmtId="0" fontId="29" fillId="3" borderId="0" xfId="0" applyFont="1" applyFill="1" applyAlignment="1">
      <alignment horizontal="center" vertical="center"/>
    </xf>
    <xf numFmtId="44" fontId="26" fillId="3" borderId="0" xfId="0" applyNumberFormat="1" applyFont="1" applyFill="1" applyAlignment="1">
      <alignment vertical="center"/>
    </xf>
    <xf numFmtId="0" fontId="0" fillId="6" borderId="0" xfId="0" applyFill="1" applyAlignment="1">
      <alignment horizontal="center" vertical="center"/>
    </xf>
    <xf numFmtId="0" fontId="0" fillId="4" borderId="0" xfId="0" applyFill="1" applyAlignment="1">
      <alignment horizontal="center" vertical="center"/>
    </xf>
    <xf numFmtId="0" fontId="0" fillId="2" borderId="0" xfId="0" applyFill="1" applyAlignment="1">
      <alignment horizontal="center" vertical="center"/>
    </xf>
    <xf numFmtId="0" fontId="8" fillId="3" borderId="0" xfId="0" applyFont="1" applyFill="1" applyAlignment="1">
      <alignment horizontal="right" vertical="center"/>
    </xf>
    <xf numFmtId="0" fontId="6" fillId="3" borderId="0" xfId="0" applyFont="1" applyFill="1" applyAlignment="1">
      <alignment horizontal="center" vertical="center" wrapText="1"/>
    </xf>
    <xf numFmtId="0" fontId="8" fillId="3" borderId="0" xfId="0" applyFont="1" applyFill="1" applyAlignment="1">
      <alignment horizontal="right" vertical="center" wrapText="1"/>
    </xf>
    <xf numFmtId="0" fontId="0" fillId="3" borderId="0" xfId="0" applyFill="1" applyAlignment="1">
      <alignment horizontal="center" vertical="center" wrapText="1"/>
    </xf>
    <xf numFmtId="0" fontId="0" fillId="6" borderId="0" xfId="0" applyFill="1" applyAlignment="1">
      <alignment horizontal="center" vertical="center" wrapText="1"/>
    </xf>
    <xf numFmtId="0" fontId="0" fillId="3" borderId="0" xfId="0" applyFill="1" applyAlignment="1">
      <alignment vertical="center"/>
    </xf>
    <xf numFmtId="0" fontId="0" fillId="3" borderId="0" xfId="0" applyFill="1" applyAlignment="1">
      <alignment horizontal="right" vertical="center" wrapText="1"/>
    </xf>
    <xf numFmtId="14" fontId="5" fillId="3" borderId="0" xfId="0" applyNumberFormat="1" applyFont="1" applyFill="1" applyAlignment="1">
      <alignment vertical="center"/>
    </xf>
    <xf numFmtId="0" fontId="5" fillId="3" borderId="0" xfId="0" applyFont="1" applyFill="1" applyAlignment="1">
      <alignment vertical="center"/>
    </xf>
    <xf numFmtId="0" fontId="19" fillId="3" borderId="0" xfId="1" applyFill="1" applyAlignment="1" applyProtection="1">
      <alignment vertical="center"/>
    </xf>
    <xf numFmtId="0" fontId="5" fillId="3" borderId="0" xfId="0" applyFont="1" applyFill="1" applyAlignment="1">
      <alignment horizontal="left" vertical="center"/>
    </xf>
    <xf numFmtId="0" fontId="0" fillId="3" borderId="7" xfId="0" applyFill="1" applyBorder="1" applyAlignment="1">
      <alignment horizontal="center" vertical="center"/>
    </xf>
    <xf numFmtId="0" fontId="0" fillId="3" borderId="0" xfId="0" applyFill="1" applyAlignment="1">
      <alignment horizontal="center" vertical="center"/>
    </xf>
    <xf numFmtId="0" fontId="0" fillId="3" borderId="8" xfId="0" applyFill="1" applyBorder="1" applyAlignment="1">
      <alignment horizontal="center" vertical="center"/>
    </xf>
    <xf numFmtId="0" fontId="5" fillId="3" borderId="8" xfId="0" applyFont="1" applyFill="1" applyBorder="1" applyAlignment="1">
      <alignment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8" fillId="3" borderId="0" xfId="0" applyFont="1" applyFill="1" applyAlignment="1">
      <alignment vertical="center"/>
    </xf>
    <xf numFmtId="0" fontId="6" fillId="3" borderId="0" xfId="0" applyFont="1" applyFill="1" applyAlignment="1">
      <alignment vertical="center"/>
    </xf>
    <xf numFmtId="14" fontId="23" fillId="3" borderId="0" xfId="0" applyNumberFormat="1" applyFont="1" applyFill="1" applyAlignment="1">
      <alignment vertical="center"/>
    </xf>
    <xf numFmtId="0" fontId="11" fillId="3" borderId="0" xfId="0" applyFont="1" applyFill="1" applyAlignment="1">
      <alignment horizontal="left" vertical="center"/>
    </xf>
    <xf numFmtId="0" fontId="7" fillId="3" borderId="0" xfId="0" applyFont="1" applyFill="1" applyAlignment="1">
      <alignment vertical="center" wrapText="1"/>
    </xf>
    <xf numFmtId="0" fontId="12" fillId="3" borderId="0" xfId="0" applyFont="1" applyFill="1" applyAlignment="1">
      <alignment vertical="center"/>
    </xf>
    <xf numFmtId="0" fontId="25" fillId="3" borderId="0" xfId="0" applyFont="1" applyFill="1" applyAlignment="1">
      <alignment vertical="center"/>
    </xf>
    <xf numFmtId="164" fontId="26" fillId="3" borderId="0" xfId="0" applyNumberFormat="1" applyFont="1" applyFill="1" applyAlignment="1">
      <alignment vertical="center"/>
    </xf>
    <xf numFmtId="0" fontId="22" fillId="3" borderId="0" xfId="0" applyFont="1" applyFill="1" applyAlignment="1">
      <alignment vertical="center" wrapText="1"/>
    </xf>
    <xf numFmtId="0" fontId="8" fillId="3" borderId="0" xfId="0" applyFont="1" applyFill="1" applyAlignment="1">
      <alignment vertical="center" wrapText="1"/>
    </xf>
    <xf numFmtId="0" fontId="9" fillId="3" borderId="0" xfId="0" applyFont="1" applyFill="1" applyAlignment="1">
      <alignment vertical="center"/>
    </xf>
    <xf numFmtId="0" fontId="28" fillId="3" borderId="0" xfId="0" applyFont="1" applyFill="1" applyAlignment="1">
      <alignment vertical="center" wrapText="1"/>
    </xf>
    <xf numFmtId="0" fontId="29" fillId="3" borderId="0" xfId="0" applyFont="1" applyFill="1" applyAlignment="1">
      <alignment vertical="center" wrapText="1"/>
    </xf>
    <xf numFmtId="0" fontId="25" fillId="3" borderId="0" xfId="0" applyFont="1" applyFill="1" applyAlignment="1">
      <alignment vertical="center" wrapText="1"/>
    </xf>
    <xf numFmtId="0" fontId="30" fillId="3" borderId="0" xfId="0" applyFont="1" applyFill="1" applyAlignment="1">
      <alignment horizontal="center" vertical="center"/>
    </xf>
    <xf numFmtId="0" fontId="25" fillId="3" borderId="0" xfId="0" applyFont="1" applyFill="1" applyAlignment="1">
      <alignment horizontal="center" vertical="center" wrapText="1"/>
    </xf>
    <xf numFmtId="0" fontId="2" fillId="0" borderId="0" xfId="0" applyFont="1"/>
    <xf numFmtId="0" fontId="0" fillId="0" borderId="0" xfId="0" applyAlignment="1">
      <alignment horizontal="center" vertical="center" wrapText="1"/>
    </xf>
    <xf numFmtId="164" fontId="0" fillId="0" borderId="0" xfId="0" applyNumberFormat="1" applyAlignment="1">
      <alignment horizontal="center" vertical="center"/>
    </xf>
    <xf numFmtId="0" fontId="2" fillId="0" borderId="0" xfId="0" applyFont="1" applyAlignment="1">
      <alignment horizontal="center" vertical="center" wrapText="1"/>
    </xf>
    <xf numFmtId="164" fontId="2" fillId="0" borderId="0" xfId="0" applyNumberFormat="1" applyFont="1" applyAlignment="1">
      <alignment horizontal="center" vertical="center"/>
    </xf>
    <xf numFmtId="0" fontId="5" fillId="3" borderId="0" xfId="0" applyFont="1" applyFill="1" applyAlignment="1">
      <alignment horizontal="center" vertical="center"/>
    </xf>
    <xf numFmtId="0" fontId="6" fillId="3" borderId="0" xfId="0" applyFont="1" applyFill="1" applyAlignment="1">
      <alignment horizontal="left" vertical="center"/>
    </xf>
    <xf numFmtId="0" fontId="24" fillId="3" borderId="0" xfId="1" applyFont="1" applyFill="1" applyAlignment="1" applyProtection="1">
      <alignment horizontal="left" vertical="center"/>
    </xf>
    <xf numFmtId="0" fontId="8" fillId="3" borderId="0" xfId="0" applyFont="1" applyFill="1" applyAlignment="1">
      <alignment horizontal="left" vertical="center"/>
    </xf>
    <xf numFmtId="0" fontId="0" fillId="3" borderId="4" xfId="0" applyFill="1" applyBorder="1" applyAlignment="1">
      <alignment horizontal="center" vertical="center"/>
    </xf>
    <xf numFmtId="14" fontId="5" fillId="3" borderId="0" xfId="0" applyNumberFormat="1" applyFont="1" applyFill="1" applyAlignment="1">
      <alignment horizontal="center" vertical="center"/>
    </xf>
    <xf numFmtId="0" fontId="6" fillId="3" borderId="0" xfId="0" applyFont="1" applyFill="1" applyAlignment="1">
      <alignment horizontal="center" vertical="center"/>
    </xf>
    <xf numFmtId="0" fontId="7" fillId="3" borderId="0" xfId="0" applyFont="1" applyFill="1" applyAlignment="1">
      <alignment horizontal="left" vertical="center" indent="1"/>
    </xf>
    <xf numFmtId="0" fontId="29" fillId="3" borderId="0" xfId="0" applyFont="1" applyFill="1" applyAlignment="1">
      <alignment horizontal="left" vertical="center" wrapText="1"/>
    </xf>
    <xf numFmtId="49" fontId="32" fillId="10" borderId="0" xfId="0" applyNumberFormat="1" applyFont="1" applyFill="1" applyAlignment="1">
      <alignment horizontal="center" vertical="center"/>
    </xf>
    <xf numFmtId="49" fontId="0" fillId="0" borderId="0" xfId="0" applyNumberFormat="1" applyAlignment="1">
      <alignment horizontal="center" vertical="center" wrapText="1"/>
    </xf>
    <xf numFmtId="49" fontId="32" fillId="10" borderId="0" xfId="0" applyNumberFormat="1" applyFont="1" applyFill="1" applyAlignment="1">
      <alignment horizontal="center" vertical="center" wrapText="1"/>
    </xf>
    <xf numFmtId="49" fontId="39" fillId="10" borderId="0" xfId="0" applyNumberFormat="1" applyFont="1" applyFill="1" applyAlignment="1">
      <alignment horizontal="center" vertical="center" wrapText="1"/>
    </xf>
    <xf numFmtId="0" fontId="32" fillId="11" borderId="0" xfId="0" applyFont="1" applyFill="1" applyAlignment="1">
      <alignment horizontal="center" vertical="center" wrapText="1"/>
    </xf>
    <xf numFmtId="0" fontId="32" fillId="11" borderId="0" xfId="0" applyFont="1" applyFill="1" applyAlignment="1">
      <alignment horizontal="center" vertical="center"/>
    </xf>
    <xf numFmtId="0" fontId="4" fillId="2" borderId="0" xfId="0" applyFont="1" applyFill="1" applyAlignment="1">
      <alignment vertical="center"/>
    </xf>
    <xf numFmtId="0" fontId="40" fillId="3" borderId="0" xfId="0" applyFont="1" applyFill="1" applyAlignment="1">
      <alignment horizontal="center" vertical="center"/>
    </xf>
    <xf numFmtId="0" fontId="42" fillId="2" borderId="0" xfId="0" applyFont="1" applyFill="1" applyAlignment="1">
      <alignment vertical="center"/>
    </xf>
    <xf numFmtId="0" fontId="31" fillId="4" borderId="0" xfId="0" applyFont="1" applyFill="1" applyAlignment="1">
      <alignment horizontal="center" vertical="center"/>
    </xf>
    <xf numFmtId="0" fontId="17" fillId="3" borderId="0" xfId="0" applyFont="1" applyFill="1" applyAlignment="1">
      <alignment horizontal="left" vertical="center" wrapText="1" indent="1"/>
    </xf>
    <xf numFmtId="0" fontId="6" fillId="3" borderId="0" xfId="0" applyFont="1" applyFill="1" applyAlignment="1">
      <alignment vertical="center" wrapText="1"/>
    </xf>
    <xf numFmtId="0" fontId="5" fillId="3" borderId="0" xfId="0" applyFont="1" applyFill="1" applyAlignment="1">
      <alignment horizontal="left" vertical="center" indent="1"/>
    </xf>
    <xf numFmtId="0" fontId="28" fillId="3" borderId="0" xfId="0" applyFont="1" applyFill="1" applyAlignment="1">
      <alignment vertical="center"/>
    </xf>
    <xf numFmtId="0" fontId="0" fillId="0" borderId="0" xfId="0" applyAlignment="1">
      <alignment horizontal="left" indent="2"/>
    </xf>
    <xf numFmtId="0" fontId="0" fillId="0" borderId="0" xfId="0" applyAlignment="1">
      <alignment horizontal="left" vertical="center"/>
    </xf>
    <xf numFmtId="0" fontId="1" fillId="2" borderId="0" xfId="0" applyFont="1" applyFill="1" applyAlignment="1">
      <alignment vertical="center"/>
    </xf>
    <xf numFmtId="0" fontId="21" fillId="2" borderId="0" xfId="0" applyFont="1" applyFill="1" applyAlignment="1">
      <alignment vertical="center"/>
    </xf>
    <xf numFmtId="0" fontId="32" fillId="2" borderId="0" xfId="0" applyFont="1" applyFill="1" applyAlignment="1">
      <alignment horizontal="center" vertical="center"/>
    </xf>
    <xf numFmtId="0" fontId="1" fillId="3" borderId="0" xfId="0" applyFont="1" applyFill="1" applyAlignment="1">
      <alignment vertical="center"/>
    </xf>
    <xf numFmtId="0" fontId="31" fillId="2" borderId="0" xfId="0" applyFont="1" applyFill="1" applyAlignment="1">
      <alignment horizontal="center" vertical="center"/>
    </xf>
    <xf numFmtId="0" fontId="31" fillId="2" borderId="0" xfId="0" applyFont="1" applyFill="1" applyAlignment="1">
      <alignment vertical="center"/>
    </xf>
    <xf numFmtId="0" fontId="41" fillId="3" borderId="0" xfId="0" applyFont="1" applyFill="1" applyAlignment="1">
      <alignment vertical="center"/>
    </xf>
    <xf numFmtId="0" fontId="0" fillId="10" borderId="0" xfId="0" applyFill="1" applyAlignment="1">
      <alignment horizontal="center" vertical="center"/>
    </xf>
    <xf numFmtId="0" fontId="0" fillId="12" borderId="0" xfId="0" applyFill="1" applyAlignment="1">
      <alignment horizontal="center" vertical="center"/>
    </xf>
    <xf numFmtId="0" fontId="30" fillId="6" borderId="0" xfId="0" applyFont="1" applyFill="1" applyAlignment="1">
      <alignment horizontal="center" vertical="center"/>
    </xf>
    <xf numFmtId="0" fontId="0" fillId="12" borderId="0" xfId="0" applyFill="1" applyAlignment="1">
      <alignment horizontal="center" vertical="center" wrapText="1"/>
    </xf>
    <xf numFmtId="20" fontId="33" fillId="6" borderId="31" xfId="0" applyNumberFormat="1" applyFont="1" applyFill="1" applyBorder="1" applyAlignment="1">
      <alignment horizontal="center" vertical="center"/>
    </xf>
    <xf numFmtId="20" fontId="33" fillId="6" borderId="32" xfId="0" applyNumberFormat="1" applyFont="1" applyFill="1" applyBorder="1" applyAlignment="1">
      <alignment horizontal="center" vertical="center"/>
    </xf>
    <xf numFmtId="20" fontId="33" fillId="6" borderId="33" xfId="0" applyNumberFormat="1" applyFont="1" applyFill="1" applyBorder="1" applyAlignment="1">
      <alignment horizontal="center" vertical="center"/>
    </xf>
    <xf numFmtId="20" fontId="33" fillId="6" borderId="34" xfId="0" applyNumberFormat="1" applyFont="1" applyFill="1" applyBorder="1" applyAlignment="1">
      <alignment horizontal="center" vertical="center"/>
    </xf>
    <xf numFmtId="0" fontId="39" fillId="6" borderId="0" xfId="0" applyFont="1" applyFill="1" applyAlignment="1">
      <alignment horizontal="center" vertical="center" wrapText="1"/>
    </xf>
    <xf numFmtId="0" fontId="1" fillId="6" borderId="0" xfId="0" applyFont="1" applyFill="1" applyAlignment="1">
      <alignment horizontal="center" vertical="center"/>
    </xf>
    <xf numFmtId="164" fontId="31" fillId="6" borderId="0" xfId="0" applyNumberFormat="1" applyFont="1" applyFill="1" applyAlignment="1">
      <alignment horizontal="center" vertical="center"/>
    </xf>
    <xf numFmtId="0" fontId="31" fillId="13" borderId="0" xfId="0" applyFont="1" applyFill="1" applyAlignment="1">
      <alignment horizontal="center" vertical="center"/>
    </xf>
    <xf numFmtId="0" fontId="31" fillId="13" borderId="0" xfId="0" applyFont="1" applyFill="1" applyAlignment="1">
      <alignment horizontal="center" vertical="center" wrapText="1"/>
    </xf>
    <xf numFmtId="0" fontId="39" fillId="13" borderId="0" xfId="0" applyFont="1" applyFill="1" applyAlignment="1">
      <alignment horizontal="center" vertical="center" wrapText="1"/>
    </xf>
    <xf numFmtId="0" fontId="39" fillId="11" borderId="0" xfId="0" applyFont="1" applyFill="1" applyAlignment="1">
      <alignment horizontal="center" vertical="center" wrapText="1"/>
    </xf>
    <xf numFmtId="0" fontId="3" fillId="13" borderId="0" xfId="0" applyFont="1" applyFill="1" applyAlignment="1">
      <alignment horizontal="center" vertical="center"/>
    </xf>
    <xf numFmtId="0" fontId="29" fillId="6" borderId="0" xfId="0" applyFont="1" applyFill="1" applyAlignment="1">
      <alignment horizontal="center" vertical="center"/>
    </xf>
    <xf numFmtId="0" fontId="5" fillId="12" borderId="0" xfId="0" applyFont="1" applyFill="1" applyAlignment="1">
      <alignment horizontal="center" vertical="center"/>
    </xf>
    <xf numFmtId="0" fontId="17" fillId="12" borderId="0" xfId="0" applyFont="1" applyFill="1" applyAlignment="1">
      <alignment horizontal="left" vertical="center" wrapText="1" indent="1"/>
    </xf>
    <xf numFmtId="0" fontId="5" fillId="12" borderId="0" xfId="0" applyFont="1" applyFill="1" applyAlignment="1">
      <alignment horizontal="left" vertical="center" indent="1"/>
    </xf>
    <xf numFmtId="0" fontId="0" fillId="3" borderId="0" xfId="0" applyFill="1"/>
    <xf numFmtId="0" fontId="32" fillId="13" borderId="51" xfId="0" applyFont="1" applyFill="1" applyBorder="1" applyAlignment="1">
      <alignment horizontal="center" vertical="center"/>
    </xf>
    <xf numFmtId="0" fontId="3" fillId="3" borderId="5" xfId="0" applyFont="1" applyFill="1" applyBorder="1" applyAlignment="1" applyProtection="1">
      <alignment vertical="center"/>
      <protection locked="0"/>
    </xf>
    <xf numFmtId="0" fontId="0" fillId="3" borderId="39" xfId="0" applyFill="1" applyBorder="1" applyAlignment="1">
      <alignment horizontal="center" vertical="center"/>
    </xf>
    <xf numFmtId="0" fontId="0" fillId="3" borderId="6" xfId="0" applyFill="1" applyBorder="1" applyAlignment="1">
      <alignment horizontal="center" vertical="center"/>
    </xf>
    <xf numFmtId="0" fontId="0" fillId="3" borderId="6" xfId="0" applyFill="1" applyBorder="1" applyAlignment="1">
      <alignment vertical="center"/>
    </xf>
    <xf numFmtId="0" fontId="0" fillId="3" borderId="13" xfId="0" applyFill="1" applyBorder="1" applyAlignment="1">
      <alignment horizontal="center" vertical="center"/>
    </xf>
    <xf numFmtId="0" fontId="0" fillId="3" borderId="40" xfId="0" applyFill="1" applyBorder="1" applyAlignment="1">
      <alignment horizontal="center" vertical="center"/>
    </xf>
    <xf numFmtId="0" fontId="20" fillId="3" borderId="40" xfId="0" applyFont="1" applyFill="1" applyBorder="1" applyAlignment="1">
      <alignment horizontal="center" vertical="center" wrapText="1"/>
    </xf>
    <xf numFmtId="0" fontId="20" fillId="3" borderId="40" xfId="0" applyFont="1" applyFill="1" applyBorder="1" applyAlignment="1">
      <alignment horizontal="right" vertical="center"/>
    </xf>
    <xf numFmtId="14" fontId="5" fillId="3" borderId="40" xfId="0" applyNumberFormat="1" applyFont="1" applyFill="1" applyBorder="1" applyAlignment="1" applyProtection="1">
      <alignment horizontal="center" vertical="center"/>
      <protection locked="0"/>
    </xf>
    <xf numFmtId="0" fontId="20" fillId="3" borderId="40" xfId="0" applyFont="1" applyFill="1" applyBorder="1" applyAlignment="1">
      <alignment horizontal="center" vertical="center"/>
    </xf>
    <xf numFmtId="0" fontId="0" fillId="3" borderId="40" xfId="0" applyFill="1" applyBorder="1" applyAlignment="1">
      <alignment vertical="center"/>
    </xf>
    <xf numFmtId="0" fontId="0" fillId="3" borderId="40" xfId="0" applyFill="1" applyBorder="1" applyAlignment="1" applyProtection="1">
      <alignment vertical="center"/>
      <protection locked="0"/>
    </xf>
    <xf numFmtId="0" fontId="0" fillId="3" borderId="14" xfId="0" applyFill="1" applyBorder="1" applyAlignment="1">
      <alignment horizontal="center" vertical="center"/>
    </xf>
    <xf numFmtId="0" fontId="0" fillId="6" borderId="58" xfId="0" applyFill="1" applyBorder="1" applyAlignment="1">
      <alignment horizontal="center" vertical="center" wrapText="1"/>
    </xf>
    <xf numFmtId="0" fontId="0" fillId="6" borderId="59" xfId="0" applyFill="1" applyBorder="1" applyAlignment="1">
      <alignment horizontal="center" vertical="center"/>
    </xf>
    <xf numFmtId="164" fontId="6" fillId="3" borderId="0" xfId="0" applyNumberFormat="1" applyFont="1" applyFill="1" applyAlignment="1">
      <alignment vertical="center" wrapText="1"/>
    </xf>
    <xf numFmtId="0" fontId="0" fillId="3" borderId="0" xfId="0" applyFill="1" applyAlignment="1">
      <alignment vertical="center" wrapText="1"/>
    </xf>
    <xf numFmtId="0" fontId="0" fillId="0" borderId="0" xfId="0" applyAlignment="1">
      <alignment vertical="center" wrapText="1"/>
    </xf>
    <xf numFmtId="0" fontId="0" fillId="0" borderId="0" xfId="0" applyAlignment="1">
      <alignment vertical="center"/>
    </xf>
    <xf numFmtId="0" fontId="2" fillId="0" borderId="0" xfId="0" applyFont="1" applyAlignment="1">
      <alignment vertical="center"/>
    </xf>
    <xf numFmtId="0" fontId="37" fillId="0" borderId="0" xfId="0" applyFont="1" applyAlignment="1">
      <alignment vertical="center" wrapText="1"/>
    </xf>
    <xf numFmtId="0" fontId="48" fillId="7" borderId="58" xfId="0" applyFont="1" applyFill="1" applyBorder="1" applyAlignment="1">
      <alignment horizontal="right" vertical="center" wrapText="1"/>
    </xf>
    <xf numFmtId="0" fontId="49" fillId="7" borderId="60" xfId="0" applyFont="1" applyFill="1" applyBorder="1" applyAlignment="1">
      <alignment horizontal="center" vertical="center"/>
    </xf>
    <xf numFmtId="0" fontId="49" fillId="7" borderId="59" xfId="0" applyFont="1" applyFill="1" applyBorder="1" applyAlignment="1">
      <alignment horizontal="center" vertical="center"/>
    </xf>
    <xf numFmtId="0" fontId="31" fillId="14" borderId="5" xfId="0" applyFont="1" applyFill="1" applyBorder="1" applyAlignment="1">
      <alignment horizontal="center" vertical="center"/>
    </xf>
    <xf numFmtId="44" fontId="5" fillId="3" borderId="0" xfId="0" applyNumberFormat="1" applyFont="1" applyFill="1" applyAlignment="1">
      <alignment vertical="center"/>
    </xf>
    <xf numFmtId="0" fontId="3" fillId="15" borderId="0" xfId="0" applyFont="1" applyFill="1" applyAlignment="1">
      <alignment horizontal="center" vertical="center"/>
    </xf>
    <xf numFmtId="0" fontId="5" fillId="15" borderId="0" xfId="0" applyFont="1" applyFill="1" applyAlignment="1">
      <alignment horizontal="center" vertical="center"/>
    </xf>
    <xf numFmtId="164" fontId="5" fillId="15" borderId="0" xfId="0" applyNumberFormat="1" applyFont="1" applyFill="1" applyAlignment="1">
      <alignment horizontal="center" vertical="center"/>
    </xf>
    <xf numFmtId="0" fontId="3" fillId="15" borderId="0" xfId="0" applyFont="1" applyFill="1" applyAlignment="1">
      <alignment horizontal="center" vertical="center" wrapText="1"/>
    </xf>
    <xf numFmtId="0" fontId="51" fillId="15" borderId="0" xfId="0" applyFont="1" applyFill="1" applyAlignment="1">
      <alignment horizontal="center" vertical="center" wrapText="1"/>
    </xf>
    <xf numFmtId="0" fontId="52" fillId="17" borderId="0" xfId="0" applyFont="1" applyFill="1" applyAlignment="1">
      <alignment horizontal="center" vertical="center" wrapText="1"/>
    </xf>
    <xf numFmtId="0" fontId="52" fillId="15" borderId="0" xfId="0" applyFont="1" applyFill="1" applyAlignment="1">
      <alignment horizontal="center" vertical="center" wrapText="1"/>
    </xf>
    <xf numFmtId="164" fontId="52" fillId="15" borderId="0" xfId="0" applyNumberFormat="1" applyFont="1" applyFill="1" applyAlignment="1">
      <alignment horizontal="center" vertical="center" wrapText="1"/>
    </xf>
    <xf numFmtId="0" fontId="3" fillId="15" borderId="0" xfId="0" applyFont="1" applyFill="1" applyAlignment="1">
      <alignment vertical="center" wrapText="1"/>
    </xf>
    <xf numFmtId="164" fontId="3" fillId="15" borderId="0" xfId="0" applyNumberFormat="1" applyFont="1" applyFill="1" applyAlignment="1">
      <alignment vertical="center" wrapText="1"/>
    </xf>
    <xf numFmtId="0" fontId="31" fillId="15" borderId="0" xfId="0" applyFont="1" applyFill="1" applyAlignment="1">
      <alignment horizontal="center" vertical="center"/>
    </xf>
    <xf numFmtId="0" fontId="31" fillId="15" borderId="0" xfId="0" applyFont="1" applyFill="1" applyAlignment="1">
      <alignment horizontal="center" vertical="center" wrapText="1"/>
    </xf>
    <xf numFmtId="0" fontId="3" fillId="15" borderId="0" xfId="0" applyFont="1" applyFill="1" applyAlignment="1">
      <alignment vertical="center"/>
    </xf>
    <xf numFmtId="0" fontId="53" fillId="16" borderId="0" xfId="0" applyFont="1" applyFill="1" applyAlignment="1">
      <alignment horizontal="center" vertical="center" wrapText="1"/>
    </xf>
    <xf numFmtId="0" fontId="54" fillId="16" borderId="61" xfId="0" applyFont="1" applyFill="1" applyBorder="1" applyAlignment="1">
      <alignment horizontal="center" vertical="center" wrapText="1"/>
    </xf>
    <xf numFmtId="164" fontId="54" fillId="16" borderId="61" xfId="0" applyNumberFormat="1" applyFont="1" applyFill="1" applyBorder="1" applyAlignment="1">
      <alignment horizontal="center" vertical="center" wrapText="1"/>
    </xf>
    <xf numFmtId="0" fontId="53" fillId="16" borderId="61" xfId="0" applyFont="1" applyFill="1" applyBorder="1" applyAlignment="1">
      <alignment horizontal="center" vertical="center" wrapText="1"/>
    </xf>
    <xf numFmtId="0" fontId="53" fillId="16" borderId="62" xfId="0" applyFont="1" applyFill="1" applyBorder="1" applyAlignment="1">
      <alignment horizontal="center" vertical="center" wrapText="1"/>
    </xf>
    <xf numFmtId="0" fontId="32" fillId="2" borderId="0" xfId="0" applyFont="1" applyFill="1" applyAlignment="1">
      <alignment horizontal="center" vertical="center" wrapText="1"/>
    </xf>
    <xf numFmtId="0" fontId="31" fillId="2" borderId="0" xfId="0" applyFont="1" applyFill="1" applyAlignment="1">
      <alignment horizontal="center" vertical="center" wrapText="1"/>
    </xf>
    <xf numFmtId="0" fontId="39" fillId="2" borderId="0" xfId="0" applyFont="1" applyFill="1" applyAlignment="1">
      <alignment horizontal="center" vertical="center" wrapText="1"/>
    </xf>
    <xf numFmtId="0" fontId="1" fillId="2" borderId="0" xfId="0" applyFont="1" applyFill="1" applyAlignment="1">
      <alignment horizontal="center" vertical="center"/>
    </xf>
    <xf numFmtId="0" fontId="3" fillId="2" borderId="0" xfId="0" applyFont="1" applyFill="1" applyAlignment="1">
      <alignment horizontal="center" vertical="center"/>
    </xf>
    <xf numFmtId="0" fontId="36" fillId="2" borderId="0" xfId="0" applyFont="1" applyFill="1" applyAlignment="1">
      <alignment vertical="center" wrapText="1"/>
    </xf>
    <xf numFmtId="0" fontId="3" fillId="2" borderId="0" xfId="0" applyFont="1" applyFill="1" applyAlignment="1">
      <alignment horizontal="left" vertical="center" indent="1"/>
    </xf>
    <xf numFmtId="0" fontId="40" fillId="3" borderId="42" xfId="0" applyFont="1" applyFill="1" applyBorder="1" applyAlignment="1">
      <alignment horizontal="center" vertical="center"/>
    </xf>
    <xf numFmtId="0" fontId="40" fillId="3" borderId="43" xfId="0" applyFont="1" applyFill="1" applyBorder="1" applyAlignment="1">
      <alignment horizontal="center" vertical="center"/>
    </xf>
    <xf numFmtId="0" fontId="40" fillId="3" borderId="44" xfId="0" applyFont="1" applyFill="1" applyBorder="1" applyAlignment="1">
      <alignment horizontal="center" vertical="center"/>
    </xf>
    <xf numFmtId="0" fontId="40" fillId="3" borderId="45" xfId="0" applyFont="1" applyFill="1" applyBorder="1" applyAlignment="1">
      <alignment horizontal="center" vertical="center"/>
    </xf>
    <xf numFmtId="0" fontId="40" fillId="3" borderId="46" xfId="0" applyFont="1" applyFill="1" applyBorder="1" applyAlignment="1">
      <alignment horizontal="center" vertical="center"/>
    </xf>
    <xf numFmtId="0" fontId="40" fillId="3" borderId="47" xfId="0" applyFont="1" applyFill="1" applyBorder="1" applyAlignment="1">
      <alignment horizontal="center" vertical="center"/>
    </xf>
    <xf numFmtId="0" fontId="40" fillId="3" borderId="37" xfId="0" applyFont="1" applyFill="1" applyBorder="1" applyAlignment="1">
      <alignment horizontal="center" vertical="center"/>
    </xf>
    <xf numFmtId="0" fontId="40" fillId="3" borderId="48" xfId="0" applyFont="1" applyFill="1" applyBorder="1" applyAlignment="1">
      <alignment horizontal="center" vertical="center"/>
    </xf>
    <xf numFmtId="164" fontId="6" fillId="2" borderId="0" xfId="0" applyNumberFormat="1" applyFont="1" applyFill="1" applyAlignment="1">
      <alignment horizontal="center" vertical="center"/>
    </xf>
    <xf numFmtId="164" fontId="36" fillId="2" borderId="0" xfId="0" applyNumberFormat="1" applyFont="1" applyFill="1" applyAlignment="1">
      <alignment horizontal="center" vertical="center"/>
    </xf>
    <xf numFmtId="0" fontId="36" fillId="2" borderId="0" xfId="0" applyFont="1" applyFill="1" applyAlignment="1">
      <alignment horizontal="center" vertical="center"/>
    </xf>
    <xf numFmtId="0" fontId="5" fillId="2" borderId="0" xfId="0" applyFont="1" applyFill="1" applyAlignment="1">
      <alignment horizontal="left" vertical="center" indent="1"/>
    </xf>
    <xf numFmtId="0" fontId="36" fillId="2" borderId="0" xfId="0" applyFont="1" applyFill="1" applyAlignment="1">
      <alignment horizontal="left" vertical="center" indent="1"/>
    </xf>
    <xf numFmtId="0" fontId="20" fillId="18" borderId="0" xfId="0" applyFont="1" applyFill="1" applyAlignment="1">
      <alignment vertical="center"/>
    </xf>
    <xf numFmtId="0" fontId="29" fillId="3" borderId="0" xfId="0" applyFont="1" applyFill="1" applyAlignment="1">
      <alignment vertical="center"/>
    </xf>
    <xf numFmtId="0" fontId="3" fillId="2" borderId="0" xfId="0" applyFont="1" applyFill="1" applyAlignment="1">
      <alignment vertical="center" wrapText="1"/>
    </xf>
    <xf numFmtId="0" fontId="0" fillId="3" borderId="0" xfId="0" applyFill="1" applyAlignment="1">
      <alignment horizontal="left" vertical="center" indent="2"/>
    </xf>
    <xf numFmtId="44" fontId="28" fillId="3" borderId="0" xfId="0" applyNumberFormat="1" applyFont="1" applyFill="1" applyAlignment="1">
      <alignment vertical="center"/>
    </xf>
    <xf numFmtId="0" fontId="3" fillId="2" borderId="0" xfId="0" applyFont="1" applyFill="1" applyAlignment="1">
      <alignment horizontal="center" vertical="center" wrapText="1"/>
    </xf>
    <xf numFmtId="14" fontId="5" fillId="3" borderId="40" xfId="0" applyNumberFormat="1" applyFont="1" applyFill="1" applyBorder="1" applyAlignment="1">
      <alignment horizontal="center" vertical="center"/>
    </xf>
    <xf numFmtId="0" fontId="20" fillId="18" borderId="0" xfId="0" applyFont="1" applyFill="1" applyAlignment="1">
      <alignment horizontal="center" vertical="center"/>
    </xf>
    <xf numFmtId="0" fontId="6" fillId="2" borderId="0" xfId="0" applyFont="1" applyFill="1" applyAlignment="1">
      <alignment horizontal="center" vertical="center"/>
    </xf>
    <xf numFmtId="0" fontId="5" fillId="2" borderId="0" xfId="0" applyFont="1" applyFill="1" applyAlignment="1">
      <alignment horizontal="center" vertical="center"/>
    </xf>
    <xf numFmtId="0" fontId="53" fillId="16" borderId="68" xfId="0" applyFont="1" applyFill="1" applyBorder="1" applyAlignment="1">
      <alignment horizontal="center" vertical="center" wrapText="1"/>
    </xf>
    <xf numFmtId="0" fontId="53" fillId="16" borderId="41" xfId="0" applyFont="1" applyFill="1" applyBorder="1" applyAlignment="1">
      <alignment horizontal="center" vertical="center" wrapText="1"/>
    </xf>
    <xf numFmtId="0" fontId="53" fillId="16" borderId="69" xfId="0" applyFont="1" applyFill="1" applyBorder="1" applyAlignment="1">
      <alignment horizontal="center" vertical="center" wrapText="1"/>
    </xf>
    <xf numFmtId="0" fontId="53" fillId="16" borderId="70" xfId="0" applyFont="1" applyFill="1" applyBorder="1" applyAlignment="1">
      <alignment horizontal="center" vertical="center" wrapText="1"/>
    </xf>
    <xf numFmtId="0" fontId="53" fillId="16" borderId="71" xfId="0" applyFont="1" applyFill="1" applyBorder="1" applyAlignment="1">
      <alignment horizontal="center" vertical="center" wrapText="1"/>
    </xf>
    <xf numFmtId="0" fontId="34" fillId="16" borderId="0" xfId="0" applyFont="1" applyFill="1" applyAlignment="1">
      <alignment horizontal="center" vertical="center" wrapText="1"/>
    </xf>
    <xf numFmtId="165" fontId="34" fillId="16" borderId="68" xfId="0" applyNumberFormat="1" applyFont="1" applyFill="1" applyBorder="1" applyAlignment="1">
      <alignment horizontal="center" vertical="center" wrapText="1"/>
    </xf>
    <xf numFmtId="165" fontId="34" fillId="16" borderId="61" xfId="0" applyNumberFormat="1" applyFont="1" applyFill="1" applyBorder="1" applyAlignment="1">
      <alignment horizontal="center" vertical="center" wrapText="1"/>
    </xf>
    <xf numFmtId="165" fontId="34" fillId="16" borderId="62" xfId="0" applyNumberFormat="1" applyFont="1" applyFill="1" applyBorder="1" applyAlignment="1">
      <alignment horizontal="center" vertical="center" wrapText="1"/>
    </xf>
    <xf numFmtId="0" fontId="52" fillId="17" borderId="41" xfId="0" applyFont="1" applyFill="1" applyBorder="1" applyAlignment="1">
      <alignment horizontal="center" vertical="center" wrapText="1"/>
    </xf>
    <xf numFmtId="0" fontId="40" fillId="7" borderId="0" xfId="0" applyFont="1" applyFill="1" applyAlignment="1">
      <alignment horizontal="center" vertical="center" wrapText="1"/>
    </xf>
    <xf numFmtId="165" fontId="34" fillId="16" borderId="0" xfId="0" applyNumberFormat="1" applyFont="1" applyFill="1" applyAlignment="1">
      <alignment horizontal="center" vertical="center" wrapText="1"/>
    </xf>
    <xf numFmtId="0" fontId="31" fillId="17" borderId="0" xfId="0" applyFont="1" applyFill="1" applyAlignment="1">
      <alignment horizontal="center" vertical="center"/>
    </xf>
    <xf numFmtId="0" fontId="31" fillId="17" borderId="0" xfId="0" applyFont="1" applyFill="1" applyAlignment="1">
      <alignment horizontal="center" vertical="center" wrapText="1"/>
    </xf>
    <xf numFmtId="0" fontId="3" fillId="17" borderId="0" xfId="0" applyFont="1" applyFill="1" applyAlignment="1">
      <alignment horizontal="center" vertical="center"/>
    </xf>
    <xf numFmtId="0" fontId="3" fillId="17" borderId="0" xfId="0" applyFont="1" applyFill="1" applyAlignment="1">
      <alignment vertical="center"/>
    </xf>
    <xf numFmtId="0" fontId="51" fillId="17" borderId="0" xfId="0" applyFont="1" applyFill="1" applyAlignment="1">
      <alignment horizontal="center" vertical="center" wrapText="1"/>
    </xf>
    <xf numFmtId="165" fontId="52" fillId="17" borderId="0" xfId="0" applyNumberFormat="1" applyFont="1" applyFill="1" applyAlignment="1">
      <alignment horizontal="center" vertical="center" wrapText="1"/>
    </xf>
    <xf numFmtId="0" fontId="52" fillId="17" borderId="0" xfId="0" applyFont="1" applyFill="1" applyAlignment="1">
      <alignment horizontal="center" vertical="center"/>
    </xf>
    <xf numFmtId="0" fontId="40" fillId="19" borderId="0" xfId="0" applyFont="1" applyFill="1" applyAlignment="1">
      <alignment horizontal="center" vertical="center"/>
    </xf>
    <xf numFmtId="0" fontId="34" fillId="16" borderId="0" xfId="0" applyFont="1" applyFill="1" applyAlignment="1">
      <alignment horizontal="center" vertical="center"/>
    </xf>
    <xf numFmtId="0" fontId="34" fillId="16" borderId="9" xfId="0" applyFont="1" applyFill="1" applyBorder="1" applyAlignment="1">
      <alignment horizontal="center" vertical="center" wrapText="1"/>
    </xf>
    <xf numFmtId="0" fontId="34" fillId="16" borderId="55" xfId="0" applyFont="1" applyFill="1" applyBorder="1" applyAlignment="1">
      <alignment horizontal="center" vertical="center" wrapText="1"/>
    </xf>
    <xf numFmtId="165" fontId="34" fillId="16" borderId="7" xfId="0" applyNumberFormat="1" applyFont="1" applyFill="1" applyBorder="1" applyAlignment="1">
      <alignment horizontal="center" vertical="center" wrapText="1"/>
    </xf>
    <xf numFmtId="0" fontId="51" fillId="15" borderId="0" xfId="0" applyFont="1" applyFill="1" applyAlignment="1">
      <alignment horizontal="center" vertical="center"/>
    </xf>
    <xf numFmtId="0" fontId="51" fillId="15" borderId="0" xfId="0" applyFont="1" applyFill="1" applyAlignment="1">
      <alignment horizontal="left" vertical="center"/>
    </xf>
    <xf numFmtId="0" fontId="0" fillId="3" borderId="0" xfId="0" applyFill="1" applyAlignment="1">
      <alignment horizontal="left" vertical="center" indent="1"/>
    </xf>
    <xf numFmtId="0" fontId="51" fillId="2" borderId="0" xfId="0" applyFont="1" applyFill="1" applyAlignment="1">
      <alignment horizontal="center" vertical="center"/>
    </xf>
    <xf numFmtId="0" fontId="32" fillId="12" borderId="0" xfId="0" applyFont="1" applyFill="1" applyAlignment="1">
      <alignment horizontal="center" vertical="center"/>
    </xf>
    <xf numFmtId="0" fontId="6" fillId="12" borderId="0" xfId="0" applyFont="1" applyFill="1" applyAlignment="1">
      <alignment vertical="center" wrapText="1"/>
    </xf>
    <xf numFmtId="0" fontId="31" fillId="12" borderId="0" xfId="0" applyFont="1" applyFill="1" applyAlignment="1">
      <alignment horizontal="center" vertical="center"/>
    </xf>
    <xf numFmtId="0" fontId="31" fillId="12" borderId="0" xfId="0" applyFont="1" applyFill="1" applyAlignment="1">
      <alignment horizontal="center" vertical="center" wrapText="1"/>
    </xf>
    <xf numFmtId="164" fontId="56" fillId="7" borderId="0" xfId="0" applyNumberFormat="1" applyFont="1" applyFill="1" applyAlignment="1">
      <alignment horizontal="center" vertical="center"/>
    </xf>
    <xf numFmtId="0" fontId="56" fillId="7" borderId="0" xfId="0" applyFont="1" applyFill="1" applyAlignment="1">
      <alignment horizontal="center" vertical="center"/>
    </xf>
    <xf numFmtId="0" fontId="15" fillId="3" borderId="0" xfId="0" applyFont="1" applyFill="1" applyAlignment="1">
      <alignment vertical="center" wrapText="1"/>
    </xf>
    <xf numFmtId="0" fontId="5" fillId="3" borderId="0" xfId="0" applyFont="1" applyFill="1" applyAlignment="1">
      <alignment vertical="center" wrapText="1"/>
    </xf>
    <xf numFmtId="0" fontId="15" fillId="3" borderId="0" xfId="0" applyFont="1" applyFill="1" applyAlignment="1" applyProtection="1">
      <alignment vertical="center" wrapText="1"/>
      <protection locked="0"/>
    </xf>
    <xf numFmtId="0" fontId="5" fillId="3" borderId="0" xfId="0" applyFont="1" applyFill="1" applyAlignment="1" applyProtection="1">
      <alignment vertical="center" wrapText="1"/>
      <protection locked="0"/>
    </xf>
    <xf numFmtId="0" fontId="57" fillId="3" borderId="0" xfId="0" applyFont="1" applyFill="1" applyAlignment="1" applyProtection="1">
      <alignment vertical="center" wrapText="1"/>
      <protection locked="0"/>
    </xf>
    <xf numFmtId="0" fontId="32" fillId="3" borderId="0" xfId="0" applyFont="1" applyFill="1" applyAlignment="1" applyProtection="1">
      <alignment vertical="center" wrapText="1"/>
      <protection locked="0"/>
    </xf>
    <xf numFmtId="0" fontId="14" fillId="0" borderId="0" xfId="0" applyFont="1" applyAlignment="1">
      <alignment vertical="center"/>
    </xf>
    <xf numFmtId="0" fontId="15" fillId="3" borderId="0" xfId="0" applyFont="1" applyFill="1" applyAlignment="1">
      <alignment vertical="center"/>
    </xf>
    <xf numFmtId="0" fontId="29" fillId="3" borderId="0" xfId="0" applyFont="1" applyFill="1" applyAlignment="1">
      <alignment horizontal="left" vertical="center"/>
    </xf>
    <xf numFmtId="0" fontId="40" fillId="3" borderId="0" xfId="0" applyFont="1" applyFill="1" applyAlignment="1">
      <alignment horizontal="center" vertical="center" wrapText="1"/>
    </xf>
    <xf numFmtId="0" fontId="4" fillId="5" borderId="53" xfId="0" applyFont="1" applyFill="1" applyBorder="1" applyAlignment="1">
      <alignment vertical="center"/>
    </xf>
    <xf numFmtId="0" fontId="0" fillId="3" borderId="57" xfId="0" applyFill="1" applyBorder="1" applyAlignment="1">
      <alignment horizontal="center" vertical="center"/>
    </xf>
    <xf numFmtId="0" fontId="0" fillId="3" borderId="55" xfId="0" applyFill="1" applyBorder="1" applyAlignment="1">
      <alignment horizontal="center" vertical="center"/>
    </xf>
    <xf numFmtId="0" fontId="22" fillId="3" borderId="0" xfId="0" applyFont="1" applyFill="1" applyAlignment="1">
      <alignment horizontal="right" vertical="center" wrapText="1"/>
    </xf>
    <xf numFmtId="0" fontId="25" fillId="3" borderId="0" xfId="0" applyFont="1" applyFill="1" applyAlignment="1">
      <alignment wrapText="1"/>
    </xf>
    <xf numFmtId="0" fontId="0" fillId="0" borderId="0" xfId="0" applyAlignment="1">
      <alignment horizontal="center" vertical="center"/>
    </xf>
    <xf numFmtId="0" fontId="22" fillId="3" borderId="0" xfId="0" applyFont="1" applyFill="1" applyAlignment="1" applyProtection="1">
      <alignment horizontal="left" vertical="center" wrapText="1" indent="1"/>
      <protection locked="0"/>
    </xf>
    <xf numFmtId="0" fontId="43" fillId="0" borderId="0" xfId="0" applyFont="1" applyAlignment="1">
      <alignment horizontal="left" vertical="center" indent="1"/>
    </xf>
    <xf numFmtId="0" fontId="31" fillId="0" borderId="0" xfId="0" applyFont="1" applyAlignment="1">
      <alignment horizontal="center" vertical="center"/>
    </xf>
    <xf numFmtId="49" fontId="32" fillId="0" borderId="0" xfId="0" applyNumberFormat="1" applyFont="1" applyAlignment="1">
      <alignment horizontal="center" vertical="center"/>
    </xf>
    <xf numFmtId="0" fontId="32" fillId="0" borderId="0" xfId="0" applyFont="1" applyAlignment="1">
      <alignment horizontal="center" vertical="center"/>
    </xf>
    <xf numFmtId="0" fontId="52" fillId="0" borderId="41" xfId="0" applyFont="1" applyBorder="1" applyAlignment="1">
      <alignment horizontal="center" vertical="center" wrapText="1"/>
    </xf>
    <xf numFmtId="0" fontId="3" fillId="0" borderId="0" xfId="0" applyFont="1" applyAlignment="1">
      <alignment horizontal="center" vertical="center"/>
    </xf>
    <xf numFmtId="0" fontId="34" fillId="0" borderId="0" xfId="0" applyFont="1" applyAlignment="1">
      <alignment horizontal="center" vertical="center" wrapText="1"/>
    </xf>
    <xf numFmtId="165" fontId="34" fillId="0" borderId="68" xfId="0" applyNumberFormat="1" applyFont="1" applyBorder="1" applyAlignment="1">
      <alignment horizontal="center" vertical="center" wrapText="1"/>
    </xf>
    <xf numFmtId="165" fontId="34" fillId="0" borderId="61" xfId="0" applyNumberFormat="1" applyFont="1" applyBorder="1" applyAlignment="1">
      <alignment horizontal="center" vertical="center" wrapText="1"/>
    </xf>
    <xf numFmtId="165" fontId="34" fillId="0" borderId="62" xfId="0" applyNumberFormat="1" applyFont="1" applyBorder="1" applyAlignment="1">
      <alignment horizontal="center" vertical="center" wrapText="1"/>
    </xf>
    <xf numFmtId="0" fontId="34" fillId="0" borderId="0" xfId="0" applyFont="1" applyAlignment="1">
      <alignment horizontal="center" vertical="center"/>
    </xf>
    <xf numFmtId="0" fontId="51" fillId="0" borderId="0" xfId="0" applyFont="1" applyAlignment="1">
      <alignment horizontal="left" vertical="center"/>
    </xf>
    <xf numFmtId="0" fontId="51" fillId="0" borderId="0" xfId="0" applyFont="1" applyAlignment="1">
      <alignment horizontal="center" vertical="center"/>
    </xf>
    <xf numFmtId="49" fontId="2" fillId="0" borderId="0" xfId="0" applyNumberFormat="1" applyFont="1" applyAlignment="1">
      <alignment horizontal="center" vertical="center" wrapText="1"/>
    </xf>
    <xf numFmtId="0" fontId="9" fillId="3" borderId="0" xfId="0" applyFont="1" applyFill="1" applyAlignment="1">
      <alignment horizontal="center" vertical="center"/>
    </xf>
    <xf numFmtId="0" fontId="19" fillId="12" borderId="0" xfId="1" applyFill="1" applyAlignment="1">
      <alignment horizontal="center" vertical="center"/>
    </xf>
    <xf numFmtId="0" fontId="19" fillId="3" borderId="0" xfId="1" applyFill="1" applyAlignment="1">
      <alignment vertical="center"/>
    </xf>
    <xf numFmtId="0" fontId="9" fillId="3" borderId="0" xfId="0" applyFont="1" applyFill="1" applyAlignment="1">
      <alignment horizontal="left" vertical="center"/>
    </xf>
    <xf numFmtId="0" fontId="29" fillId="17" borderId="0" xfId="0" applyFont="1" applyFill="1" applyAlignment="1">
      <alignment horizontal="left" vertical="center"/>
    </xf>
    <xf numFmtId="0" fontId="0" fillId="17" borderId="0" xfId="0" applyFill="1" applyAlignment="1">
      <alignment horizontal="center" vertical="center"/>
    </xf>
    <xf numFmtId="0" fontId="29" fillId="17" borderId="0" xfId="0" applyFont="1" applyFill="1" applyAlignment="1">
      <alignment horizontal="left" vertical="center" wrapText="1"/>
    </xf>
    <xf numFmtId="0" fontId="66" fillId="3" borderId="0" xfId="0" applyFont="1" applyFill="1" applyAlignment="1">
      <alignment horizontal="center" vertical="center"/>
    </xf>
    <xf numFmtId="0" fontId="14" fillId="3" borderId="41" xfId="0" applyFont="1" applyFill="1" applyBorder="1" applyAlignment="1">
      <alignment horizontal="left" vertical="center"/>
    </xf>
    <xf numFmtId="0" fontId="13" fillId="2" borderId="50" xfId="0" applyFont="1" applyFill="1" applyBorder="1" applyAlignment="1">
      <alignment horizontal="left" vertical="center"/>
    </xf>
    <xf numFmtId="0" fontId="0" fillId="15" borderId="0" xfId="0" applyFill="1" applyAlignment="1">
      <alignment horizontal="center" vertical="center"/>
    </xf>
    <xf numFmtId="0" fontId="0" fillId="3" borderId="43" xfId="0" applyFill="1" applyBorder="1" applyAlignment="1">
      <alignment horizontal="center" vertical="center"/>
    </xf>
    <xf numFmtId="0" fontId="30" fillId="3" borderId="79" xfId="0" applyFont="1" applyFill="1" applyBorder="1" applyAlignment="1">
      <alignment vertical="center"/>
    </xf>
    <xf numFmtId="0" fontId="30" fillId="3" borderId="80" xfId="0" applyFont="1" applyFill="1" applyBorder="1" applyAlignment="1">
      <alignment vertical="center"/>
    </xf>
    <xf numFmtId="0" fontId="30" fillId="3" borderId="80" xfId="0" applyFont="1" applyFill="1" applyBorder="1" applyAlignment="1">
      <alignment horizontal="center" vertical="center"/>
    </xf>
    <xf numFmtId="0" fontId="43" fillId="3" borderId="80" xfId="0" applyFont="1" applyFill="1" applyBorder="1" applyAlignment="1">
      <alignment vertical="center"/>
    </xf>
    <xf numFmtId="0" fontId="25" fillId="3" borderId="81" xfId="0" applyFont="1" applyFill="1" applyBorder="1" applyAlignment="1">
      <alignment vertical="center" wrapText="1"/>
    </xf>
    <xf numFmtId="0" fontId="30" fillId="3" borderId="82" xfId="0" applyFont="1" applyFill="1" applyBorder="1" applyAlignment="1">
      <alignment vertical="center"/>
    </xf>
    <xf numFmtId="0" fontId="30" fillId="3" borderId="83" xfId="0" applyFont="1" applyFill="1" applyBorder="1" applyAlignment="1">
      <alignment horizontal="center" vertical="center"/>
    </xf>
    <xf numFmtId="0" fontId="22" fillId="3" borderId="83" xfId="0" applyFont="1" applyFill="1" applyBorder="1" applyAlignment="1">
      <alignment vertical="center"/>
    </xf>
    <xf numFmtId="0" fontId="30" fillId="3" borderId="82" xfId="0" applyFont="1" applyFill="1" applyBorder="1" applyAlignment="1">
      <alignment horizontal="center" vertical="center"/>
    </xf>
    <xf numFmtId="0" fontId="22" fillId="3" borderId="82" xfId="0" applyFont="1" applyFill="1" applyBorder="1" applyAlignment="1">
      <alignment vertical="center" wrapText="1"/>
    </xf>
    <xf numFmtId="0" fontId="28" fillId="3" borderId="0" xfId="0" applyFont="1" applyFill="1" applyAlignment="1" applyProtection="1">
      <alignment vertical="center" wrapText="1"/>
      <protection locked="0"/>
    </xf>
    <xf numFmtId="0" fontId="22" fillId="3" borderId="84" xfId="0" applyFont="1" applyFill="1" applyBorder="1" applyAlignment="1">
      <alignment vertical="center" wrapText="1"/>
    </xf>
    <xf numFmtId="0" fontId="22" fillId="3" borderId="85" xfId="0" applyFont="1" applyFill="1" applyBorder="1" applyAlignment="1">
      <alignment horizontal="center" vertical="center" wrapText="1"/>
    </xf>
    <xf numFmtId="0" fontId="28" fillId="3" borderId="85" xfId="0" applyFont="1" applyFill="1" applyBorder="1" applyAlignment="1" applyProtection="1">
      <alignment horizontal="center" vertical="center" wrapText="1"/>
      <protection locked="0"/>
    </xf>
    <xf numFmtId="0" fontId="30" fillId="3" borderId="85" xfId="0" applyFont="1" applyFill="1" applyBorder="1" applyAlignment="1">
      <alignment horizontal="center" vertical="center"/>
    </xf>
    <xf numFmtId="0" fontId="30" fillId="3" borderId="86" xfId="0" applyFont="1" applyFill="1" applyBorder="1" applyAlignment="1">
      <alignment horizontal="center" vertical="center"/>
    </xf>
    <xf numFmtId="0" fontId="0" fillId="3" borderId="76" xfId="0" applyFill="1" applyBorder="1" applyAlignment="1">
      <alignment horizontal="center" vertical="center"/>
    </xf>
    <xf numFmtId="20" fontId="33" fillId="6" borderId="87" xfId="0" applyNumberFormat="1" applyFont="1" applyFill="1" applyBorder="1" applyAlignment="1">
      <alignment horizontal="center" vertical="center"/>
    </xf>
    <xf numFmtId="20" fontId="33" fillId="6" borderId="88" xfId="0" applyNumberFormat="1" applyFont="1" applyFill="1" applyBorder="1" applyAlignment="1">
      <alignment horizontal="center" vertical="center"/>
    </xf>
    <xf numFmtId="49" fontId="32" fillId="10" borderId="0" xfId="0" applyNumberFormat="1" applyFont="1" applyFill="1" applyAlignment="1">
      <alignment horizontal="center" vertical="center"/>
    </xf>
    <xf numFmtId="0" fontId="31" fillId="13" borderId="0" xfId="0" applyFont="1" applyFill="1" applyAlignment="1">
      <alignment horizontal="center" vertical="center"/>
    </xf>
    <xf numFmtId="0" fontId="0" fillId="3" borderId="0" xfId="0" applyFill="1" applyAlignment="1">
      <alignment horizontal="center" vertical="center"/>
    </xf>
    <xf numFmtId="0" fontId="0" fillId="6" borderId="0" xfId="0" applyFill="1" applyAlignment="1">
      <alignment horizontal="center" vertical="center"/>
    </xf>
    <xf numFmtId="0" fontId="6" fillId="3" borderId="0" xfId="0" applyFont="1" applyFill="1" applyAlignment="1">
      <alignment horizontal="center" vertical="center"/>
    </xf>
    <xf numFmtId="0" fontId="32" fillId="11" borderId="0" xfId="0" applyFont="1" applyFill="1" applyAlignment="1">
      <alignment horizontal="center" vertical="center"/>
    </xf>
    <xf numFmtId="0" fontId="3" fillId="15" borderId="0" xfId="0" applyFont="1" applyFill="1" applyAlignment="1">
      <alignment horizontal="center" vertical="center"/>
    </xf>
    <xf numFmtId="49" fontId="32" fillId="10" borderId="0" xfId="0" applyNumberFormat="1" applyFont="1" applyFill="1" applyAlignment="1">
      <alignment horizontal="center" vertical="center"/>
    </xf>
    <xf numFmtId="0" fontId="0" fillId="3" borderId="0" xfId="0" applyFill="1" applyAlignment="1">
      <alignment horizontal="center" vertical="center"/>
    </xf>
    <xf numFmtId="0" fontId="32" fillId="11" borderId="0" xfId="0" applyFont="1" applyFill="1" applyAlignment="1">
      <alignment horizontal="center" vertical="center"/>
    </xf>
    <xf numFmtId="0" fontId="8" fillId="3" borderId="0" xfId="0" applyFont="1" applyFill="1" applyAlignment="1">
      <alignment horizontal="right" vertical="center"/>
    </xf>
    <xf numFmtId="0" fontId="31" fillId="13" borderId="0" xfId="0" applyFont="1" applyFill="1" applyAlignment="1">
      <alignment horizontal="center" vertical="center"/>
    </xf>
    <xf numFmtId="0" fontId="8" fillId="3" borderId="0" xfId="0" applyFont="1" applyFill="1" applyAlignment="1">
      <alignment horizontal="left" vertical="center"/>
    </xf>
    <xf numFmtId="0" fontId="0" fillId="6" borderId="0" xfId="0" applyFill="1" applyAlignment="1">
      <alignment horizontal="center" vertical="center"/>
    </xf>
    <xf numFmtId="0" fontId="70" fillId="3" borderId="0" xfId="0" applyFont="1" applyFill="1" applyAlignment="1">
      <alignment horizontal="center" vertical="center"/>
    </xf>
    <xf numFmtId="164" fontId="0" fillId="0" borderId="0" xfId="0" applyNumberFormat="1"/>
    <xf numFmtId="0" fontId="0" fillId="3" borderId="0" xfId="0" applyFill="1" applyAlignment="1">
      <alignment horizontal="center" vertical="center"/>
    </xf>
    <xf numFmtId="49" fontId="32" fillId="10" borderId="0" xfId="0" applyNumberFormat="1" applyFont="1" applyFill="1" applyAlignment="1">
      <alignment horizontal="center" vertical="center"/>
    </xf>
    <xf numFmtId="0" fontId="0" fillId="3" borderId="0" xfId="0" applyFill="1" applyAlignment="1">
      <alignment horizontal="center" vertical="center" wrapText="1"/>
    </xf>
    <xf numFmtId="0" fontId="0" fillId="3" borderId="0" xfId="0" applyFill="1" applyAlignment="1">
      <alignment horizontal="center" vertical="center"/>
    </xf>
    <xf numFmtId="0" fontId="6" fillId="3" borderId="0" xfId="0" applyFont="1" applyFill="1" applyAlignment="1">
      <alignment horizontal="center" vertical="center"/>
    </xf>
    <xf numFmtId="0" fontId="6" fillId="3" borderId="0" xfId="0" applyFont="1" applyFill="1" applyAlignment="1">
      <alignment horizontal="left" vertical="center"/>
    </xf>
    <xf numFmtId="49" fontId="32" fillId="10" borderId="0" xfId="0" applyNumberFormat="1" applyFont="1" applyFill="1" applyAlignment="1">
      <alignment horizontal="center" vertical="center" wrapText="1"/>
    </xf>
    <xf numFmtId="0" fontId="0" fillId="3" borderId="0" xfId="0" applyFill="1" applyAlignment="1">
      <alignment horizontal="center" vertical="center"/>
    </xf>
    <xf numFmtId="0" fontId="29" fillId="3" borderId="0" xfId="0" applyFont="1" applyFill="1" applyAlignment="1">
      <alignment horizontal="left" vertical="center" wrapText="1"/>
    </xf>
    <xf numFmtId="0" fontId="6" fillId="3" borderId="0" xfId="0" applyFont="1" applyFill="1" applyAlignment="1">
      <alignment horizontal="left" vertical="center"/>
    </xf>
    <xf numFmtId="0" fontId="71" fillId="3" borderId="0" xfId="0" applyFont="1" applyFill="1" applyAlignment="1">
      <alignment horizontal="center" vertical="top"/>
    </xf>
    <xf numFmtId="0" fontId="37" fillId="3" borderId="0" xfId="0" applyFont="1" applyFill="1" applyAlignment="1">
      <alignment horizontal="left" vertical="top"/>
    </xf>
    <xf numFmtId="0" fontId="72" fillId="3" borderId="0" xfId="0" applyFont="1" applyFill="1" applyAlignment="1">
      <alignment horizontal="right" vertical="top"/>
    </xf>
    <xf numFmtId="0" fontId="65" fillId="3" borderId="0" xfId="0" applyFont="1" applyFill="1" applyAlignment="1">
      <alignment horizontal="left" vertical="center"/>
    </xf>
    <xf numFmtId="0" fontId="64" fillId="3" borderId="0" xfId="0" applyFont="1" applyFill="1" applyAlignment="1">
      <alignment horizontal="left" vertical="center"/>
    </xf>
    <xf numFmtId="0" fontId="65" fillId="3" borderId="0" xfId="0" applyFont="1" applyFill="1" applyAlignment="1">
      <alignment vertical="top"/>
    </xf>
    <xf numFmtId="0" fontId="73" fillId="3" borderId="0" xfId="0" applyFont="1" applyFill="1" applyAlignment="1">
      <alignment horizontal="right" vertical="center"/>
    </xf>
    <xf numFmtId="0" fontId="8" fillId="3" borderId="0" xfId="0" applyFont="1" applyFill="1" applyAlignment="1">
      <alignment vertical="center"/>
    </xf>
    <xf numFmtId="0" fontId="6" fillId="3" borderId="0" xfId="0" applyFont="1" applyFill="1" applyAlignment="1">
      <alignment horizontal="left" vertical="center" wrapText="1"/>
    </xf>
    <xf numFmtId="0" fontId="28" fillId="3" borderId="0" xfId="0" applyFont="1" applyFill="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2" fillId="3" borderId="0" xfId="0" applyFont="1" applyFill="1" applyAlignment="1">
      <alignment horizontal="center" vertical="center" wrapText="1"/>
    </xf>
    <xf numFmtId="0" fontId="30" fillId="3" borderId="0" xfId="0" applyFont="1" applyFill="1" applyAlignment="1">
      <alignment horizontal="center" vertical="center"/>
    </xf>
    <xf numFmtId="0" fontId="30" fillId="3" borderId="4" xfId="0" applyFont="1" applyFill="1" applyBorder="1" applyAlignment="1">
      <alignment horizontal="center" vertical="center"/>
    </xf>
    <xf numFmtId="0" fontId="25" fillId="3" borderId="80" xfId="0" applyFont="1" applyFill="1" applyBorder="1" applyAlignment="1">
      <alignment horizontal="center" vertical="center" wrapText="1"/>
    </xf>
    <xf numFmtId="0" fontId="41" fillId="3" borderId="11" xfId="0" applyFont="1" applyFill="1" applyBorder="1" applyAlignment="1">
      <alignment horizontal="center" vertical="center" wrapText="1"/>
    </xf>
    <xf numFmtId="0" fontId="41" fillId="3" borderId="38"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1" fillId="3" borderId="39" xfId="0" applyFont="1" applyFill="1" applyBorder="1" applyAlignment="1">
      <alignment horizontal="center" vertical="center" wrapText="1"/>
    </xf>
    <xf numFmtId="0" fontId="41" fillId="3" borderId="0" xfId="0" applyFont="1" applyFill="1" applyAlignment="1">
      <alignment horizontal="center" vertical="center" wrapText="1"/>
    </xf>
    <xf numFmtId="0" fontId="41" fillId="3" borderId="6" xfId="0" applyFont="1" applyFill="1" applyBorder="1" applyAlignment="1">
      <alignment horizontal="center" vertical="center" wrapText="1"/>
    </xf>
    <xf numFmtId="0" fontId="41" fillId="3" borderId="13" xfId="0" applyFont="1" applyFill="1" applyBorder="1" applyAlignment="1">
      <alignment horizontal="center" vertical="center" wrapText="1"/>
    </xf>
    <xf numFmtId="0" fontId="41" fillId="3" borderId="40" xfId="0" applyFont="1" applyFill="1" applyBorder="1" applyAlignment="1">
      <alignment horizontal="center" vertical="center" wrapText="1"/>
    </xf>
    <xf numFmtId="0" fontId="41" fillId="3" borderId="14" xfId="0" applyFont="1" applyFill="1" applyBorder="1" applyAlignment="1">
      <alignment horizontal="center" vertical="center" wrapText="1"/>
    </xf>
    <xf numFmtId="0" fontId="22" fillId="8" borderId="0" xfId="0" applyFont="1" applyFill="1" applyAlignment="1">
      <alignment horizontal="center" vertical="center"/>
    </xf>
    <xf numFmtId="0" fontId="22" fillId="9" borderId="0" xfId="0" applyFont="1" applyFill="1" applyAlignment="1">
      <alignment horizontal="center" vertical="center"/>
    </xf>
    <xf numFmtId="0" fontId="22" fillId="8" borderId="4" xfId="0" applyFont="1" applyFill="1" applyBorder="1" applyAlignment="1">
      <alignment horizontal="center" vertical="center"/>
    </xf>
    <xf numFmtId="0" fontId="22" fillId="3" borderId="0" xfId="0" applyFont="1" applyFill="1" applyAlignment="1">
      <alignment horizontal="center" vertical="center"/>
    </xf>
    <xf numFmtId="0" fontId="22" fillId="3" borderId="8" xfId="0" applyFont="1" applyFill="1" applyBorder="1" applyAlignment="1">
      <alignment horizontal="center" vertical="center"/>
    </xf>
    <xf numFmtId="165" fontId="26" fillId="8" borderId="98" xfId="0" applyNumberFormat="1" applyFont="1" applyFill="1" applyBorder="1" applyAlignment="1" applyProtection="1">
      <alignment horizontal="center" vertical="center"/>
      <protection locked="0"/>
    </xf>
    <xf numFmtId="165" fontId="26" fillId="8" borderId="99" xfId="0" applyNumberFormat="1" applyFont="1" applyFill="1" applyBorder="1" applyAlignment="1" applyProtection="1">
      <alignment horizontal="center" vertical="center"/>
      <protection locked="0"/>
    </xf>
    <xf numFmtId="165" fontId="26" fillId="9" borderId="98" xfId="0" applyNumberFormat="1" applyFont="1" applyFill="1" applyBorder="1" applyAlignment="1" applyProtection="1">
      <alignment horizontal="center" vertical="center"/>
      <protection locked="0"/>
    </xf>
    <xf numFmtId="165" fontId="26" fillId="9" borderId="99" xfId="0" applyNumberFormat="1" applyFont="1" applyFill="1" applyBorder="1" applyAlignment="1" applyProtection="1">
      <alignment horizontal="center" vertical="center"/>
      <protection locked="0"/>
    </xf>
    <xf numFmtId="165" fontId="26" fillId="9" borderId="100" xfId="0" applyNumberFormat="1" applyFont="1" applyFill="1" applyBorder="1" applyAlignment="1" applyProtection="1">
      <alignment horizontal="center" vertical="center"/>
      <protection locked="0"/>
    </xf>
    <xf numFmtId="165" fontId="26" fillId="8" borderId="0" xfId="0" applyNumberFormat="1" applyFont="1" applyFill="1" applyAlignment="1" applyProtection="1">
      <alignment horizontal="center" vertical="center"/>
      <protection locked="0"/>
    </xf>
    <xf numFmtId="165" fontId="26" fillId="8" borderId="8" xfId="0" applyNumberFormat="1" applyFont="1" applyFill="1" applyBorder="1" applyAlignment="1" applyProtection="1">
      <alignment horizontal="center" vertical="center"/>
      <protection locked="0"/>
    </xf>
    <xf numFmtId="164" fontId="26" fillId="3" borderId="0" xfId="0" applyNumberFormat="1" applyFont="1" applyFill="1" applyAlignment="1">
      <alignment horizontal="center" vertical="center"/>
    </xf>
    <xf numFmtId="0" fontId="25" fillId="3" borderId="0" xfId="0" applyFont="1" applyFill="1" applyAlignment="1">
      <alignment horizontal="center" vertical="center" wrapText="1"/>
    </xf>
    <xf numFmtId="164" fontId="26" fillId="3" borderId="7" xfId="0" applyNumberFormat="1" applyFont="1" applyFill="1" applyBorder="1" applyAlignment="1">
      <alignment horizontal="center" vertical="center"/>
    </xf>
    <xf numFmtId="0" fontId="25" fillId="3" borderId="77" xfId="0" applyFont="1" applyFill="1" applyBorder="1" applyAlignment="1" applyProtection="1">
      <alignment horizontal="center" vertical="center"/>
      <protection locked="0"/>
    </xf>
    <xf numFmtId="0" fontId="25" fillId="3" borderId="75" xfId="0" applyFont="1" applyFill="1" applyBorder="1" applyAlignment="1" applyProtection="1">
      <alignment horizontal="center" vertical="center"/>
      <protection locked="0"/>
    </xf>
    <xf numFmtId="0" fontId="25" fillId="3" borderId="78" xfId="0" applyFont="1" applyFill="1" applyBorder="1" applyAlignment="1" applyProtection="1">
      <alignment horizontal="center" vertical="center"/>
      <protection locked="0"/>
    </xf>
    <xf numFmtId="49" fontId="32" fillId="10" borderId="0" xfId="0" applyNumberFormat="1" applyFont="1" applyFill="1" applyAlignment="1">
      <alignment horizontal="center" vertical="center"/>
    </xf>
    <xf numFmtId="0" fontId="22" fillId="9" borderId="100" xfId="0" applyFont="1" applyFill="1" applyBorder="1" applyAlignment="1" applyProtection="1">
      <alignment horizontal="center" vertical="center"/>
      <protection locked="0"/>
    </xf>
    <xf numFmtId="0" fontId="22" fillId="8" borderId="100" xfId="0" applyFont="1" applyFill="1" applyBorder="1" applyAlignment="1" applyProtection="1">
      <alignment horizontal="center" vertical="center"/>
      <protection locked="0"/>
    </xf>
    <xf numFmtId="0" fontId="22" fillId="3" borderId="98" xfId="0" applyFont="1" applyFill="1" applyBorder="1" applyAlignment="1" applyProtection="1">
      <alignment horizontal="center" vertical="center" wrapText="1"/>
      <protection locked="0"/>
    </xf>
    <xf numFmtId="0" fontId="22" fillId="3" borderId="75" xfId="0" applyFont="1" applyFill="1" applyBorder="1" applyAlignment="1" applyProtection="1">
      <alignment horizontal="center" vertical="center" wrapText="1"/>
      <protection locked="0"/>
    </xf>
    <xf numFmtId="0" fontId="22" fillId="3" borderId="99" xfId="0" applyFont="1" applyFill="1" applyBorder="1" applyAlignment="1" applyProtection="1">
      <alignment horizontal="center" vertical="center" wrapText="1"/>
      <protection locked="0"/>
    </xf>
    <xf numFmtId="44" fontId="5" fillId="3" borderId="7" xfId="0" applyNumberFormat="1" applyFont="1" applyFill="1" applyBorder="1" applyAlignment="1">
      <alignment horizontal="center" vertical="center"/>
    </xf>
    <xf numFmtId="44" fontId="5" fillId="3" borderId="0" xfId="0" applyNumberFormat="1" applyFont="1" applyFill="1" applyAlignment="1">
      <alignment horizontal="center" vertical="center"/>
    </xf>
    <xf numFmtId="0" fontId="9" fillId="3" borderId="0" xfId="0" applyFont="1" applyFill="1" applyAlignment="1">
      <alignment horizontal="center" vertical="center"/>
    </xf>
    <xf numFmtId="0" fontId="25" fillId="3" borderId="0" xfId="0" applyFont="1" applyFill="1" applyAlignment="1">
      <alignment horizontal="center" vertical="center"/>
    </xf>
    <xf numFmtId="0" fontId="22" fillId="0" borderId="98" xfId="0" applyFont="1" applyBorder="1" applyAlignment="1">
      <alignment horizontal="center" vertical="center"/>
    </xf>
    <xf numFmtId="0" fontId="22" fillId="0" borderId="99" xfId="0" applyFont="1" applyBorder="1" applyAlignment="1">
      <alignment horizontal="center" vertical="center"/>
    </xf>
    <xf numFmtId="0" fontId="29" fillId="0" borderId="98" xfId="0" applyFont="1" applyBorder="1" applyAlignment="1" applyProtection="1">
      <alignment horizontal="center" vertical="center"/>
      <protection locked="0"/>
    </xf>
    <xf numFmtId="0" fontId="29" fillId="0" borderId="99" xfId="0" applyFont="1" applyBorder="1" applyAlignment="1" applyProtection="1">
      <alignment horizontal="center" vertical="center"/>
      <protection locked="0"/>
    </xf>
    <xf numFmtId="0" fontId="25" fillId="3" borderId="100" xfId="0" applyFont="1" applyFill="1" applyBorder="1" applyAlignment="1">
      <alignment horizontal="center" vertical="center"/>
    </xf>
    <xf numFmtId="15" fontId="29" fillId="3" borderId="100" xfId="0" applyNumberFormat="1" applyFont="1" applyFill="1" applyBorder="1" applyAlignment="1" applyProtection="1">
      <alignment horizontal="center" vertical="center"/>
      <protection locked="0"/>
    </xf>
    <xf numFmtId="20" fontId="29" fillId="3" borderId="98" xfId="0" applyNumberFormat="1" applyFont="1" applyFill="1" applyBorder="1" applyAlignment="1" applyProtection="1">
      <alignment horizontal="center" vertical="center"/>
      <protection locked="0"/>
    </xf>
    <xf numFmtId="20" fontId="29" fillId="3" borderId="90" xfId="0" applyNumberFormat="1" applyFont="1" applyFill="1" applyBorder="1" applyAlignment="1" applyProtection="1">
      <alignment horizontal="center" vertical="center"/>
      <protection locked="0"/>
    </xf>
    <xf numFmtId="20" fontId="29" fillId="3" borderId="99" xfId="0" applyNumberFormat="1" applyFont="1" applyFill="1" applyBorder="1" applyAlignment="1" applyProtection="1">
      <alignment horizontal="center" vertical="center"/>
      <protection locked="0"/>
    </xf>
    <xf numFmtId="0" fontId="28" fillId="3" borderId="0" xfId="0" applyFont="1" applyFill="1" applyAlignment="1" applyProtection="1">
      <alignment horizontal="left" vertical="center" wrapText="1" indent="1"/>
      <protection locked="0"/>
    </xf>
    <xf numFmtId="0" fontId="28" fillId="3" borderId="4" xfId="0" applyFont="1" applyFill="1" applyBorder="1" applyAlignment="1" applyProtection="1">
      <alignment horizontal="left" vertical="center" wrapText="1" indent="1"/>
      <protection locked="0"/>
    </xf>
    <xf numFmtId="0" fontId="0" fillId="6" borderId="0" xfId="0" applyFill="1" applyAlignment="1">
      <alignment horizontal="left" vertical="center"/>
    </xf>
    <xf numFmtId="0" fontId="8" fillId="3" borderId="0" xfId="0" applyFont="1" applyFill="1" applyAlignment="1">
      <alignment horizontal="center" vertical="center"/>
    </xf>
    <xf numFmtId="0" fontId="9" fillId="8" borderId="4" xfId="0" applyFont="1" applyFill="1" applyBorder="1" applyAlignment="1">
      <alignment horizontal="center" vertical="center"/>
    </xf>
    <xf numFmtId="165" fontId="26" fillId="8" borderId="100" xfId="0" applyNumberFormat="1" applyFont="1" applyFill="1" applyBorder="1" applyAlignment="1" applyProtection="1">
      <alignment horizontal="center" vertical="center"/>
      <protection locked="0"/>
    </xf>
    <xf numFmtId="0" fontId="22" fillId="9" borderId="100" xfId="0" applyFont="1" applyFill="1" applyBorder="1" applyAlignment="1">
      <alignment horizontal="center" vertical="center"/>
    </xf>
    <xf numFmtId="0" fontId="12" fillId="3" borderId="1" xfId="0" applyFont="1" applyFill="1" applyBorder="1" applyAlignment="1">
      <alignment horizontal="left" vertical="center" indent="1"/>
    </xf>
    <xf numFmtId="0" fontId="12" fillId="3" borderId="2" xfId="0" applyFont="1" applyFill="1" applyBorder="1" applyAlignment="1">
      <alignment horizontal="left" vertical="center" indent="1"/>
    </xf>
    <xf numFmtId="0" fontId="12" fillId="3" borderId="3" xfId="0" applyFont="1" applyFill="1" applyBorder="1" applyAlignment="1">
      <alignment horizontal="left" vertical="center" indent="1"/>
    </xf>
    <xf numFmtId="0" fontId="8" fillId="3" borderId="0" xfId="0" applyFont="1" applyFill="1" applyAlignment="1">
      <alignment horizontal="center" vertical="center" wrapText="1"/>
    </xf>
    <xf numFmtId="0" fontId="14" fillId="3" borderId="0" xfId="0" applyFont="1" applyFill="1" applyAlignment="1">
      <alignment horizontal="center" vertical="center"/>
    </xf>
    <xf numFmtId="0" fontId="9" fillId="8" borderId="0" xfId="0" applyFont="1" applyFill="1" applyAlignment="1">
      <alignment horizontal="center" vertical="center"/>
    </xf>
    <xf numFmtId="0" fontId="22" fillId="8" borderId="100" xfId="0" applyFont="1" applyFill="1" applyBorder="1" applyAlignment="1">
      <alignment horizontal="center" vertical="center"/>
    </xf>
    <xf numFmtId="164" fontId="22" fillId="3" borderId="0" xfId="0" applyNumberFormat="1" applyFont="1" applyFill="1" applyAlignment="1">
      <alignment horizontal="center" vertical="center" wrapText="1"/>
    </xf>
    <xf numFmtId="164" fontId="22" fillId="3" borderId="8" xfId="0" applyNumberFormat="1" applyFont="1" applyFill="1" applyBorder="1" applyAlignment="1">
      <alignment horizontal="center" vertical="center" wrapText="1"/>
    </xf>
    <xf numFmtId="164" fontId="0" fillId="3" borderId="13" xfId="0" applyNumberFormat="1" applyFill="1" applyBorder="1" applyAlignment="1">
      <alignment horizontal="center" vertical="center" wrapText="1"/>
    </xf>
    <xf numFmtId="164" fontId="0" fillId="3" borderId="40" xfId="0" applyNumberFormat="1" applyFill="1" applyBorder="1" applyAlignment="1">
      <alignment horizontal="center" vertical="center" wrapText="1"/>
    </xf>
    <xf numFmtId="0" fontId="14" fillId="0" borderId="4" xfId="0" applyFont="1" applyBorder="1" applyAlignment="1">
      <alignment horizontal="center" vertical="center"/>
    </xf>
    <xf numFmtId="165" fontId="26" fillId="9" borderId="100" xfId="0" applyNumberFormat="1" applyFont="1" applyFill="1" applyBorder="1" applyAlignment="1">
      <alignment horizontal="center" vertical="center"/>
    </xf>
    <xf numFmtId="165" fontId="26" fillId="8" borderId="98" xfId="0" applyNumberFormat="1" applyFont="1" applyFill="1" applyBorder="1" applyAlignment="1">
      <alignment horizontal="center" vertical="center"/>
    </xf>
    <xf numFmtId="165" fontId="26" fillId="8" borderId="99" xfId="0" applyNumberFormat="1" applyFont="1" applyFill="1" applyBorder="1" applyAlignment="1">
      <alignment horizontal="center" vertical="center"/>
    </xf>
    <xf numFmtId="164" fontId="0" fillId="3" borderId="0" xfId="0" applyNumberFormat="1" applyFill="1" applyAlignment="1">
      <alignment horizontal="center" vertical="center"/>
    </xf>
    <xf numFmtId="0" fontId="22" fillId="3" borderId="98" xfId="0" applyFont="1" applyFill="1" applyBorder="1" applyAlignment="1">
      <alignment horizontal="center" vertical="center" wrapText="1"/>
    </xf>
    <xf numFmtId="0" fontId="22" fillId="3" borderId="75" xfId="0" applyFont="1" applyFill="1" applyBorder="1" applyAlignment="1">
      <alignment horizontal="center" vertical="center" wrapText="1"/>
    </xf>
    <xf numFmtId="0" fontId="22" fillId="3" borderId="99" xfId="0" applyFont="1" applyFill="1" applyBorder="1" applyAlignment="1">
      <alignment horizontal="center" vertical="center" wrapText="1"/>
    </xf>
    <xf numFmtId="44" fontId="26" fillId="3" borderId="0" xfId="0" applyNumberFormat="1" applyFont="1" applyFill="1" applyAlignment="1">
      <alignment horizontal="center" vertical="center"/>
    </xf>
    <xf numFmtId="0" fontId="55" fillId="7" borderId="0" xfId="0" applyFont="1" applyFill="1" applyAlignment="1">
      <alignment horizontal="center" vertical="center" wrapText="1"/>
    </xf>
    <xf numFmtId="0" fontId="0" fillId="3" borderId="76" xfId="0" applyFill="1" applyBorder="1" applyAlignment="1">
      <alignment horizontal="center" vertical="center"/>
    </xf>
    <xf numFmtId="0" fontId="0" fillId="3" borderId="57" xfId="0" applyFill="1" applyBorder="1" applyAlignment="1">
      <alignment horizontal="center" vertical="center"/>
    </xf>
    <xf numFmtId="0" fontId="0" fillId="3" borderId="4" xfId="0" applyFill="1" applyBorder="1" applyAlignment="1">
      <alignment horizontal="center" vertical="center"/>
    </xf>
    <xf numFmtId="0" fontId="0" fillId="3" borderId="10" xfId="0" applyFill="1" applyBorder="1" applyAlignment="1">
      <alignment horizontal="center" vertical="center"/>
    </xf>
    <xf numFmtId="0" fontId="36" fillId="2" borderId="11" xfId="0" applyFont="1" applyFill="1" applyBorder="1" applyAlignment="1">
      <alignment horizontal="center" vertical="center" wrapText="1"/>
    </xf>
    <xf numFmtId="0" fontId="36" fillId="2" borderId="38"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0" fillId="3" borderId="39" xfId="0" applyFill="1" applyBorder="1" applyAlignment="1">
      <alignment horizontal="center"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164" fontId="0" fillId="3" borderId="40" xfId="0" applyNumberFormat="1" applyFill="1" applyBorder="1" applyAlignment="1">
      <alignment horizontal="center" vertical="center"/>
    </xf>
    <xf numFmtId="164" fontId="0" fillId="3" borderId="14" xfId="0" applyNumberFormat="1" applyFill="1" applyBorder="1" applyAlignment="1">
      <alignment horizontal="center" vertical="center"/>
    </xf>
    <xf numFmtId="0" fontId="15" fillId="3" borderId="0" xfId="0" applyFont="1" applyFill="1" applyAlignment="1">
      <alignment horizontal="center" vertical="center" wrapText="1"/>
    </xf>
    <xf numFmtId="0" fontId="6" fillId="3" borderId="0" xfId="0" applyFont="1" applyFill="1" applyAlignment="1" applyProtection="1">
      <alignment horizontal="left" vertical="center" wrapText="1" indent="1"/>
      <protection locked="0"/>
    </xf>
    <xf numFmtId="0" fontId="6" fillId="3" borderId="4" xfId="0" applyFont="1" applyFill="1" applyBorder="1" applyAlignment="1" applyProtection="1">
      <alignment horizontal="left" vertical="center" wrapText="1" indent="1"/>
      <protection locked="0"/>
    </xf>
    <xf numFmtId="0" fontId="6" fillId="3" borderId="0" xfId="0" applyFont="1" applyFill="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0" fontId="14" fillId="3" borderId="4" xfId="0" applyFont="1" applyFill="1" applyBorder="1" applyAlignment="1">
      <alignment horizontal="center" vertical="center"/>
    </xf>
    <xf numFmtId="0" fontId="25" fillId="3" borderId="0" xfId="0" applyFont="1" applyFill="1" applyAlignment="1">
      <alignment horizontal="center" wrapText="1"/>
    </xf>
    <xf numFmtId="0" fontId="12" fillId="0" borderId="1" xfId="0" applyFont="1" applyBorder="1" applyAlignment="1">
      <alignment horizontal="left" vertical="center" indent="1"/>
    </xf>
    <xf numFmtId="0" fontId="12" fillId="0" borderId="2" xfId="0" applyFont="1" applyBorder="1" applyAlignment="1">
      <alignment horizontal="left" vertical="center" indent="1"/>
    </xf>
    <xf numFmtId="0" fontId="12" fillId="0" borderId="3" xfId="0" applyFont="1" applyBorder="1" applyAlignment="1">
      <alignment horizontal="left" vertical="center" indent="1"/>
    </xf>
    <xf numFmtId="0" fontId="25" fillId="3" borderId="0" xfId="0" applyFont="1" applyFill="1" applyAlignment="1">
      <alignment horizontal="left" vertical="center" wrapText="1"/>
    </xf>
    <xf numFmtId="0" fontId="28" fillId="3" borderId="0" xfId="0" applyFont="1" applyFill="1" applyAlignment="1">
      <alignment horizontal="left" vertical="center" wrapText="1"/>
    </xf>
    <xf numFmtId="0" fontId="22" fillId="0" borderId="98" xfId="0" applyFont="1" applyBorder="1" applyAlignment="1">
      <alignment horizontal="center" vertical="center" wrapText="1"/>
    </xf>
    <xf numFmtId="0" fontId="22" fillId="0" borderId="90" xfId="0" applyFont="1" applyBorder="1" applyAlignment="1">
      <alignment horizontal="center" vertical="center" wrapText="1"/>
    </xf>
    <xf numFmtId="0" fontId="22" fillId="0" borderId="99" xfId="0" applyFont="1" applyBorder="1" applyAlignment="1">
      <alignment horizontal="center" vertical="center" wrapText="1"/>
    </xf>
    <xf numFmtId="0" fontId="43" fillId="4" borderId="0" xfId="0" applyFont="1" applyFill="1" applyAlignment="1">
      <alignment horizontal="left" vertical="center" indent="1"/>
    </xf>
    <xf numFmtId="0" fontId="22" fillId="0" borderId="0" xfId="0" applyFont="1" applyAlignment="1">
      <alignment horizontal="center" vertical="center" wrapText="1"/>
    </xf>
    <xf numFmtId="0" fontId="22" fillId="3" borderId="0" xfId="0" applyFont="1" applyFill="1" applyAlignment="1">
      <alignment horizontal="left" vertical="center"/>
    </xf>
    <xf numFmtId="165" fontId="26" fillId="8" borderId="100" xfId="0" applyNumberFormat="1"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0" fontId="14" fillId="3" borderId="44" xfId="0" applyFont="1" applyFill="1" applyBorder="1" applyAlignment="1">
      <alignment horizontal="center" vertical="center"/>
    </xf>
    <xf numFmtId="0" fontId="14" fillId="3" borderId="47" xfId="0" applyFont="1" applyFill="1" applyBorder="1" applyAlignment="1">
      <alignment horizontal="center" vertical="center"/>
    </xf>
    <xf numFmtId="0" fontId="14" fillId="3" borderId="37" xfId="0" applyFont="1" applyFill="1" applyBorder="1" applyAlignment="1">
      <alignment horizontal="center" vertical="center"/>
    </xf>
    <xf numFmtId="0" fontId="14" fillId="3" borderId="48" xfId="0" applyFont="1" applyFill="1" applyBorder="1" applyAlignment="1">
      <alignment horizontal="center" vertical="center"/>
    </xf>
    <xf numFmtId="0" fontId="5" fillId="3" borderId="98" xfId="0" applyFont="1" applyFill="1" applyBorder="1" applyAlignment="1">
      <alignment horizontal="center" vertical="center"/>
    </xf>
    <xf numFmtId="0" fontId="5" fillId="3" borderId="99" xfId="0" applyFont="1" applyFill="1" applyBorder="1" applyAlignment="1">
      <alignment horizontal="center" vertical="center"/>
    </xf>
    <xf numFmtId="0" fontId="29" fillId="3" borderId="98" xfId="0" applyFont="1" applyFill="1" applyBorder="1" applyAlignment="1">
      <alignment horizontal="center" vertical="center"/>
    </xf>
    <xf numFmtId="0" fontId="29" fillId="3" borderId="99" xfId="0" applyFont="1" applyFill="1" applyBorder="1" applyAlignment="1">
      <alignment horizontal="center" vertical="center"/>
    </xf>
    <xf numFmtId="0" fontId="12" fillId="3" borderId="0" xfId="0" applyFont="1" applyFill="1" applyAlignment="1">
      <alignment horizontal="center" vertical="center"/>
    </xf>
    <xf numFmtId="0" fontId="15" fillId="3" borderId="4"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39" xfId="0" applyFont="1" applyFill="1" applyBorder="1" applyAlignment="1">
      <alignment horizontal="center" vertical="center" wrapText="1"/>
    </xf>
    <xf numFmtId="0" fontId="5" fillId="3" borderId="6" xfId="0" applyFont="1" applyFill="1" applyBorder="1" applyAlignment="1">
      <alignment horizontal="center" vertical="center" wrapText="1"/>
    </xf>
    <xf numFmtId="164" fontId="0" fillId="3" borderId="14" xfId="0" applyNumberFormat="1" applyFill="1" applyBorder="1" applyAlignment="1">
      <alignment horizontal="center" vertical="center" wrapText="1"/>
    </xf>
    <xf numFmtId="0" fontId="4" fillId="2" borderId="0" xfId="0" applyFont="1" applyFill="1" applyAlignment="1">
      <alignment horizontal="center" vertical="center"/>
    </xf>
    <xf numFmtId="0" fontId="22" fillId="3" borderId="0" xfId="0" applyFont="1" applyFill="1" applyAlignment="1">
      <alignment horizontal="left" vertical="center" wrapText="1"/>
    </xf>
    <xf numFmtId="0" fontId="9" fillId="3" borderId="97" xfId="0" applyFont="1" applyFill="1" applyBorder="1" applyAlignment="1">
      <alignment horizontal="center" vertical="center"/>
    </xf>
    <xf numFmtId="0" fontId="31" fillId="13" borderId="51" xfId="0" applyFont="1" applyFill="1" applyBorder="1" applyAlignment="1">
      <alignment horizontal="center" vertical="center"/>
    </xf>
    <xf numFmtId="0" fontId="31" fillId="13" borderId="52" xfId="0" applyFont="1" applyFill="1" applyBorder="1" applyAlignment="1">
      <alignment horizontal="center" vertical="center"/>
    </xf>
    <xf numFmtId="0" fontId="25" fillId="3" borderId="0" xfId="0" applyFont="1" applyFill="1" applyAlignment="1">
      <alignment horizontal="left" vertical="center" wrapText="1" indent="1"/>
    </xf>
    <xf numFmtId="0" fontId="9" fillId="3" borderId="0" xfId="0" applyFont="1" applyFill="1" applyAlignment="1">
      <alignment horizontal="left" vertical="center" wrapText="1"/>
    </xf>
    <xf numFmtId="0" fontId="44" fillId="3" borderId="0" xfId="0" applyFont="1" applyFill="1" applyAlignment="1">
      <alignment horizontal="right" vertical="center" wrapText="1"/>
    </xf>
    <xf numFmtId="0" fontId="9" fillId="3" borderId="0" xfId="0" applyFont="1" applyFill="1" applyAlignment="1">
      <alignment horizontal="right" vertical="center" wrapText="1"/>
    </xf>
    <xf numFmtId="0" fontId="25" fillId="3" borderId="0" xfId="0" applyFont="1" applyFill="1" applyAlignment="1">
      <alignment horizontal="right" vertical="center" wrapText="1"/>
    </xf>
    <xf numFmtId="0" fontId="0" fillId="3" borderId="0" xfId="0" applyFill="1" applyAlignment="1">
      <alignment horizontal="center" vertical="center"/>
    </xf>
    <xf numFmtId="0" fontId="5" fillId="3" borderId="0" xfId="0" applyFont="1" applyFill="1" applyAlignment="1">
      <alignment horizontal="center" vertical="center"/>
    </xf>
    <xf numFmtId="0" fontId="44" fillId="3" borderId="0" xfId="0" applyFont="1" applyFill="1" applyAlignment="1">
      <alignment horizontal="left" vertical="center" wrapText="1"/>
    </xf>
    <xf numFmtId="0" fontId="13" fillId="2" borderId="50" xfId="0" applyFont="1" applyFill="1" applyBorder="1" applyAlignment="1">
      <alignment horizontal="left" vertical="center"/>
    </xf>
    <xf numFmtId="0" fontId="14" fillId="3" borderId="41" xfId="0" applyFont="1" applyFill="1" applyBorder="1" applyAlignment="1">
      <alignment horizontal="left" vertical="center"/>
    </xf>
    <xf numFmtId="0" fontId="12" fillId="3" borderId="41" xfId="0" applyFont="1" applyFill="1" applyBorder="1" applyAlignment="1">
      <alignment horizontal="center" vertical="center"/>
    </xf>
    <xf numFmtId="0" fontId="7" fillId="3" borderId="0" xfId="0" applyFont="1" applyFill="1" applyAlignment="1">
      <alignment horizontal="left" vertical="center" indent="1"/>
    </xf>
    <xf numFmtId="0" fontId="4" fillId="2" borderId="50" xfId="0" applyFont="1" applyFill="1" applyBorder="1" applyAlignment="1">
      <alignment horizontal="center" vertical="center"/>
    </xf>
    <xf numFmtId="0" fontId="22" fillId="3" borderId="98" xfId="0" applyFont="1" applyFill="1" applyBorder="1" applyAlignment="1" applyProtection="1">
      <alignment horizontal="left" vertical="center" wrapText="1" indent="1"/>
      <protection locked="0"/>
    </xf>
    <xf numFmtId="0" fontId="22" fillId="3" borderId="75" xfId="0" applyFont="1" applyFill="1" applyBorder="1" applyAlignment="1" applyProtection="1">
      <alignment horizontal="left" vertical="center" wrapText="1" indent="1"/>
      <protection locked="0"/>
    </xf>
    <xf numFmtId="0" fontId="22" fillId="3" borderId="99" xfId="0" applyFont="1" applyFill="1" applyBorder="1" applyAlignment="1" applyProtection="1">
      <alignment horizontal="left" vertical="center" wrapText="1" indent="1"/>
      <protection locked="0"/>
    </xf>
    <xf numFmtId="0" fontId="13" fillId="2" borderId="50" xfId="0" applyFont="1" applyFill="1" applyBorder="1" applyAlignment="1">
      <alignment horizontal="center" vertical="center"/>
    </xf>
    <xf numFmtId="0" fontId="29" fillId="3" borderId="0" xfId="0" applyFont="1" applyFill="1" applyAlignment="1">
      <alignment horizontal="left" vertical="center" wrapText="1"/>
    </xf>
    <xf numFmtId="0" fontId="9" fillId="3" borderId="0" xfId="0" applyFont="1" applyFill="1" applyAlignment="1">
      <alignment horizontal="center" vertical="center" wrapText="1"/>
    </xf>
    <xf numFmtId="164" fontId="22" fillId="3" borderId="0" xfId="0" applyNumberFormat="1" applyFont="1" applyFill="1" applyAlignment="1" applyProtection="1">
      <alignment horizontal="center" vertical="center"/>
    </xf>
    <xf numFmtId="0" fontId="26" fillId="0" borderId="23" xfId="0" applyFont="1" applyBorder="1" applyAlignment="1">
      <alignment horizontal="center" vertical="center" wrapText="1"/>
    </xf>
    <xf numFmtId="0" fontId="22" fillId="0" borderId="23" xfId="0" applyFont="1" applyBorder="1" applyAlignment="1">
      <alignment horizontal="center" vertical="center"/>
    </xf>
    <xf numFmtId="0" fontId="29" fillId="3" borderId="21" xfId="0" applyFont="1" applyFill="1" applyBorder="1" applyAlignment="1">
      <alignment horizontal="center" vertical="center"/>
    </xf>
    <xf numFmtId="164" fontId="29" fillId="0" borderId="89" xfId="0" applyNumberFormat="1" applyFont="1" applyBorder="1" applyAlignment="1">
      <alignment horizontal="center" vertical="center" wrapText="1"/>
    </xf>
    <xf numFmtId="164" fontId="29" fillId="0" borderId="90" xfId="0" applyNumberFormat="1" applyFont="1" applyBorder="1" applyAlignment="1">
      <alignment horizontal="center" vertical="center" wrapText="1"/>
    </xf>
    <xf numFmtId="164" fontId="29" fillId="0" borderId="91" xfId="0" applyNumberFormat="1" applyFont="1" applyBorder="1" applyAlignment="1">
      <alignment horizontal="center" vertical="center" wrapText="1"/>
    </xf>
    <xf numFmtId="20" fontId="5" fillId="3" borderId="21" xfId="0" applyNumberFormat="1" applyFont="1" applyFill="1" applyBorder="1" applyAlignment="1" applyProtection="1">
      <alignment horizontal="center" vertical="center"/>
      <protection locked="0"/>
    </xf>
    <xf numFmtId="15" fontId="5" fillId="3" borderId="92" xfId="0" applyNumberFormat="1" applyFont="1" applyFill="1" applyBorder="1" applyAlignment="1" applyProtection="1">
      <alignment horizontal="center" vertical="center"/>
      <protection locked="0"/>
    </xf>
    <xf numFmtId="15" fontId="5" fillId="3" borderId="93" xfId="0" applyNumberFormat="1" applyFont="1" applyFill="1" applyBorder="1" applyAlignment="1" applyProtection="1">
      <alignment horizontal="center" vertical="center"/>
      <protection locked="0"/>
    </xf>
    <xf numFmtId="20" fontId="5" fillId="3" borderId="93" xfId="0" applyNumberFormat="1" applyFont="1" applyFill="1" applyBorder="1" applyAlignment="1" applyProtection="1">
      <alignment horizontal="center" vertical="center"/>
      <protection locked="0"/>
    </xf>
    <xf numFmtId="0" fontId="29" fillId="3" borderId="93" xfId="0" applyFont="1" applyFill="1" applyBorder="1" applyAlignment="1">
      <alignment horizontal="center" vertical="center"/>
    </xf>
    <xf numFmtId="164" fontId="29" fillId="0" borderId="94" xfId="0" applyNumberFormat="1" applyFont="1" applyBorder="1" applyAlignment="1">
      <alignment horizontal="center" vertical="center" wrapText="1"/>
    </xf>
    <xf numFmtId="164" fontId="29" fillId="0" borderId="95" xfId="0" applyNumberFormat="1" applyFont="1" applyBorder="1" applyAlignment="1">
      <alignment horizontal="center" vertical="center" wrapText="1"/>
    </xf>
    <xf numFmtId="164" fontId="29" fillId="0" borderId="96" xfId="0" applyNumberFormat="1" applyFont="1" applyBorder="1" applyAlignment="1">
      <alignment horizontal="center" vertical="center" wrapText="1"/>
    </xf>
    <xf numFmtId="15" fontId="5" fillId="3" borderId="20" xfId="0" applyNumberFormat="1" applyFont="1" applyFill="1" applyBorder="1" applyAlignment="1" applyProtection="1">
      <alignment horizontal="center" vertical="center"/>
      <protection locked="0"/>
    </xf>
    <xf numFmtId="15" fontId="5" fillId="3" borderId="21" xfId="0" applyNumberFormat="1" applyFont="1" applyFill="1" applyBorder="1" applyAlignment="1" applyProtection="1">
      <alignment horizontal="center" vertical="center"/>
      <protection locked="0"/>
    </xf>
    <xf numFmtId="0" fontId="9" fillId="3" borderId="0" xfId="0" applyFont="1" applyFill="1" applyAlignment="1">
      <alignment horizontal="center" wrapText="1"/>
    </xf>
    <xf numFmtId="0" fontId="9" fillId="3" borderId="0" xfId="0" applyFont="1" applyFill="1" applyAlignment="1">
      <alignment horizont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22" fillId="0" borderId="17" xfId="0" applyFont="1" applyBorder="1" applyAlignment="1">
      <alignment horizontal="center" vertical="center"/>
    </xf>
    <xf numFmtId="0" fontId="14" fillId="3" borderId="0" xfId="0" applyFont="1" applyFill="1" applyBorder="1" applyAlignment="1">
      <alignment horizontal="center" vertical="center"/>
    </xf>
    <xf numFmtId="164" fontId="29" fillId="0" borderId="21" xfId="0" applyNumberFormat="1" applyFont="1" applyBorder="1" applyAlignment="1">
      <alignment horizontal="center" vertical="center" wrapText="1"/>
    </xf>
    <xf numFmtId="164" fontId="29" fillId="0" borderId="22" xfId="0" applyNumberFormat="1" applyFont="1" applyBorder="1" applyAlignment="1">
      <alignment horizontal="center" vertical="center" wrapText="1"/>
    </xf>
    <xf numFmtId="0" fontId="25" fillId="3" borderId="0" xfId="0" applyFont="1" applyFill="1" applyAlignment="1">
      <alignment horizontal="right" vertical="center"/>
    </xf>
    <xf numFmtId="0" fontId="5" fillId="3" borderId="0" xfId="0" applyFont="1" applyFill="1" applyAlignment="1" applyProtection="1">
      <alignment horizontal="center" vertical="center" wrapText="1"/>
      <protection locked="0"/>
    </xf>
    <xf numFmtId="0" fontId="5" fillId="3" borderId="4" xfId="0" applyFont="1" applyFill="1" applyBorder="1" applyAlignment="1" applyProtection="1">
      <alignment horizontal="center" vertical="center" wrapText="1"/>
      <protection locked="0"/>
    </xf>
    <xf numFmtId="49" fontId="6" fillId="3" borderId="0" xfId="0" applyNumberFormat="1" applyFont="1" applyFill="1" applyAlignment="1" applyProtection="1">
      <alignment horizontal="left" vertical="center" wrapText="1" indent="1"/>
      <protection locked="0"/>
    </xf>
    <xf numFmtId="49" fontId="6" fillId="3" borderId="4" xfId="0" applyNumberFormat="1" applyFont="1" applyFill="1" applyBorder="1" applyAlignment="1" applyProtection="1">
      <alignment horizontal="left" vertical="center" wrapText="1" indent="1"/>
      <protection locked="0"/>
    </xf>
    <xf numFmtId="0" fontId="8" fillId="3" borderId="0" xfId="0" applyFont="1" applyFill="1" applyAlignment="1">
      <alignment horizontal="left" vertical="center" wrapText="1"/>
    </xf>
    <xf numFmtId="0" fontId="25" fillId="3" borderId="77" xfId="0" applyFont="1" applyFill="1" applyBorder="1" applyAlignment="1">
      <alignment horizontal="center" vertical="center"/>
    </xf>
    <xf numFmtId="0" fontId="25" fillId="3" borderId="75" xfId="0" applyFont="1" applyFill="1" applyBorder="1" applyAlignment="1">
      <alignment horizontal="center" vertical="center"/>
    </xf>
    <xf numFmtId="0" fontId="25" fillId="3" borderId="78" xfId="0" applyFont="1" applyFill="1" applyBorder="1" applyAlignment="1">
      <alignment horizontal="center" vertical="center"/>
    </xf>
    <xf numFmtId="0" fontId="68" fillId="0" borderId="1" xfId="0" applyFont="1" applyBorder="1" applyAlignment="1">
      <alignment horizontal="left" vertical="center" indent="1"/>
    </xf>
    <xf numFmtId="0" fontId="68" fillId="0" borderId="2" xfId="0" applyFont="1" applyBorder="1" applyAlignment="1">
      <alignment horizontal="left" vertical="center" indent="1"/>
    </xf>
    <xf numFmtId="0" fontId="68" fillId="0" borderId="3" xfId="0" applyFont="1" applyBorder="1" applyAlignment="1">
      <alignment horizontal="left" vertical="center" indent="1"/>
    </xf>
    <xf numFmtId="164" fontId="46" fillId="3" borderId="0" xfId="0" applyNumberFormat="1" applyFont="1" applyFill="1" applyAlignment="1">
      <alignment horizontal="center" vertical="center"/>
    </xf>
    <xf numFmtId="0" fontId="32" fillId="2" borderId="0" xfId="0" applyFont="1" applyFill="1" applyAlignment="1">
      <alignment vertical="center"/>
    </xf>
    <xf numFmtId="0" fontId="21" fillId="2" borderId="0" xfId="0" applyFont="1" applyFill="1" applyAlignment="1">
      <alignment horizontal="left" vertical="center"/>
    </xf>
    <xf numFmtId="0" fontId="21" fillId="2" borderId="0" xfId="0" applyFont="1" applyFill="1" applyAlignment="1">
      <alignment horizontal="center" vertical="center"/>
    </xf>
    <xf numFmtId="0" fontId="32" fillId="2" borderId="0" xfId="0" applyFont="1" applyFill="1" applyAlignment="1">
      <alignment horizontal="left" vertical="center"/>
    </xf>
    <xf numFmtId="0" fontId="9" fillId="3" borderId="0" xfId="0" applyFont="1" applyFill="1" applyAlignment="1">
      <alignment horizontal="left" vertical="center"/>
    </xf>
    <xf numFmtId="0" fontId="0" fillId="3" borderId="4" xfId="0" applyFill="1" applyBorder="1" applyAlignment="1" applyProtection="1">
      <alignment horizontal="center" vertical="center"/>
      <protection locked="0"/>
    </xf>
    <xf numFmtId="0" fontId="40" fillId="3" borderId="0" xfId="0" applyFont="1" applyFill="1" applyAlignment="1">
      <alignment vertical="center"/>
    </xf>
    <xf numFmtId="0" fontId="40" fillId="3" borderId="0" xfId="0" applyFont="1" applyFill="1" applyAlignment="1">
      <alignment horizontal="left" vertical="center"/>
    </xf>
    <xf numFmtId="0" fontId="5" fillId="3" borderId="0" xfId="0" applyFont="1" applyFill="1" applyAlignment="1">
      <alignment horizontal="left" vertical="center" wrapText="1"/>
    </xf>
    <xf numFmtId="0" fontId="5" fillId="3" borderId="77" xfId="0" applyFont="1" applyFill="1" applyBorder="1" applyAlignment="1" applyProtection="1">
      <alignment horizontal="center" vertical="center"/>
      <protection locked="0"/>
    </xf>
    <xf numFmtId="0" fontId="5" fillId="3" borderId="75" xfId="0" applyFont="1" applyFill="1" applyBorder="1" applyAlignment="1" applyProtection="1">
      <alignment horizontal="center" vertical="center"/>
      <protection locked="0"/>
    </xf>
    <xf numFmtId="0" fontId="5" fillId="3" borderId="78" xfId="0" applyFont="1" applyFill="1" applyBorder="1" applyAlignment="1" applyProtection="1">
      <alignment horizontal="center" vertical="center"/>
      <protection locked="0"/>
    </xf>
    <xf numFmtId="0" fontId="8" fillId="3" borderId="0" xfId="0" applyFont="1" applyFill="1" applyAlignment="1">
      <alignment horizontal="left" vertical="center"/>
    </xf>
    <xf numFmtId="0" fontId="15" fillId="3" borderId="0" xfId="0" applyFont="1" applyFill="1" applyAlignment="1">
      <alignment horizontal="left" vertical="center" wrapText="1"/>
    </xf>
    <xf numFmtId="0" fontId="8" fillId="3" borderId="6" xfId="0" applyFont="1" applyFill="1" applyBorder="1" applyAlignment="1">
      <alignment horizontal="center" vertical="center"/>
    </xf>
    <xf numFmtId="0" fontId="21" fillId="2" borderId="0" xfId="0" applyFont="1" applyFill="1" applyAlignment="1">
      <alignment horizontal="center" vertical="center" wrapText="1"/>
    </xf>
    <xf numFmtId="0" fontId="5" fillId="3" borderId="8" xfId="0" applyFont="1" applyFill="1" applyBorder="1" applyAlignment="1">
      <alignment horizontal="center" vertical="center" wrapText="1"/>
    </xf>
    <xf numFmtId="0" fontId="9" fillId="3" borderId="6" xfId="0" applyFont="1" applyFill="1" applyBorder="1" applyAlignment="1">
      <alignment horizontal="center" vertical="center"/>
    </xf>
    <xf numFmtId="0" fontId="17" fillId="3" borderId="0" xfId="0" applyFont="1" applyFill="1" applyAlignment="1">
      <alignment horizontal="left" vertical="center" wrapText="1"/>
    </xf>
    <xf numFmtId="0" fontId="19" fillId="3" borderId="0" xfId="1" applyFill="1" applyAlignment="1" applyProtection="1">
      <alignment horizontal="center" vertical="center"/>
    </xf>
    <xf numFmtId="0" fontId="22" fillId="3" borderId="9" xfId="0" applyFont="1" applyFill="1" applyBorder="1" applyAlignment="1">
      <alignment horizontal="center" vertical="center"/>
    </xf>
    <xf numFmtId="0" fontId="22" fillId="3" borderId="4" xfId="0" applyFont="1" applyFill="1" applyBorder="1" applyAlignment="1">
      <alignment horizontal="center" vertical="center"/>
    </xf>
    <xf numFmtId="0" fontId="22" fillId="3" borderId="10" xfId="0" applyFont="1" applyFill="1" applyBorder="1" applyAlignment="1">
      <alignment horizontal="center" vertical="center"/>
    </xf>
    <xf numFmtId="49" fontId="59" fillId="3" borderId="0" xfId="0" applyNumberFormat="1" applyFont="1" applyFill="1" applyAlignment="1" applyProtection="1">
      <alignment horizontal="left" vertical="center" wrapText="1" indent="1"/>
      <protection locked="0"/>
    </xf>
    <xf numFmtId="49" fontId="59" fillId="3" borderId="4" xfId="0" applyNumberFormat="1" applyFont="1" applyFill="1" applyBorder="1" applyAlignment="1" applyProtection="1">
      <alignment horizontal="left" vertical="center" wrapText="1" indent="1"/>
      <protection locked="0"/>
    </xf>
    <xf numFmtId="0" fontId="15" fillId="3" borderId="0" xfId="0" applyFont="1" applyFill="1" applyAlignment="1">
      <alignment horizontal="right" vertical="center" wrapText="1"/>
    </xf>
    <xf numFmtId="49" fontId="59" fillId="3" borderId="0" xfId="0" applyNumberFormat="1" applyFont="1" applyFill="1" applyAlignment="1" applyProtection="1">
      <alignment horizontal="center" vertical="center" wrapText="1"/>
      <protection locked="0"/>
    </xf>
    <xf numFmtId="49" fontId="59" fillId="3" borderId="4" xfId="0" applyNumberFormat="1" applyFont="1" applyFill="1" applyBorder="1" applyAlignment="1" applyProtection="1">
      <alignment horizontal="center" vertical="center" wrapText="1"/>
      <protection locked="0"/>
    </xf>
    <xf numFmtId="49" fontId="58" fillId="3" borderId="0" xfId="0" applyNumberFormat="1" applyFont="1" applyFill="1" applyAlignment="1" applyProtection="1">
      <alignment horizontal="left" vertical="center" wrapText="1" indent="1"/>
      <protection locked="0"/>
    </xf>
    <xf numFmtId="49" fontId="58" fillId="3" borderId="4" xfId="0" applyNumberFormat="1" applyFont="1" applyFill="1" applyBorder="1" applyAlignment="1" applyProtection="1">
      <alignment horizontal="left" vertical="center" wrapText="1" indent="1"/>
      <protection locked="0"/>
    </xf>
    <xf numFmtId="0" fontId="20" fillId="3" borderId="0" xfId="0" applyFont="1" applyFill="1" applyAlignment="1">
      <alignment horizontal="center" vertical="center" wrapText="1"/>
    </xf>
    <xf numFmtId="0" fontId="5" fillId="3" borderId="0" xfId="0" applyFont="1" applyFill="1" applyAlignment="1">
      <alignment horizontal="right" vertical="center"/>
    </xf>
    <xf numFmtId="0" fontId="19" fillId="3" borderId="0" xfId="1" applyFill="1" applyAlignment="1" applyProtection="1">
      <alignment horizontal="left" vertical="center"/>
    </xf>
    <xf numFmtId="0" fontId="5" fillId="3" borderId="4" xfId="0" applyFont="1" applyFill="1" applyBorder="1" applyAlignment="1" applyProtection="1">
      <alignment horizontal="center" vertical="center"/>
      <protection locked="0"/>
    </xf>
    <xf numFmtId="14" fontId="5" fillId="3" borderId="11" xfId="0" applyNumberFormat="1" applyFont="1" applyFill="1" applyBorder="1" applyAlignment="1" applyProtection="1">
      <alignment horizontal="center" vertical="center"/>
      <protection locked="0"/>
    </xf>
    <xf numFmtId="14" fontId="5" fillId="3" borderId="12" xfId="0" applyNumberFormat="1" applyFont="1" applyFill="1" applyBorder="1" applyAlignment="1" applyProtection="1">
      <alignment horizontal="center" vertical="center"/>
      <protection locked="0"/>
    </xf>
    <xf numFmtId="14" fontId="5" fillId="3" borderId="13" xfId="0" applyNumberFormat="1" applyFont="1" applyFill="1" applyBorder="1" applyAlignment="1" applyProtection="1">
      <alignment horizontal="center" vertical="center"/>
      <protection locked="0"/>
    </xf>
    <xf numFmtId="14" fontId="5" fillId="3" borderId="14" xfId="0" applyNumberFormat="1" applyFont="1" applyFill="1" applyBorder="1" applyAlignment="1" applyProtection="1">
      <alignment horizontal="center" vertical="center"/>
      <protection locked="0"/>
    </xf>
    <xf numFmtId="0" fontId="15" fillId="3" borderId="15"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59" fillId="3" borderId="0" xfId="0" applyFont="1" applyFill="1" applyAlignment="1" applyProtection="1">
      <alignment horizontal="left" vertical="center" indent="1"/>
      <protection locked="0"/>
    </xf>
    <xf numFmtId="0" fontId="59" fillId="3" borderId="4" xfId="0" applyFont="1" applyFill="1" applyBorder="1" applyAlignment="1" applyProtection="1">
      <alignment horizontal="left" vertical="center" indent="1"/>
      <protection locked="0"/>
    </xf>
    <xf numFmtId="0" fontId="18" fillId="3" borderId="15" xfId="0" applyFont="1" applyFill="1" applyBorder="1" applyAlignment="1">
      <alignment horizontal="center" vertical="center" wrapText="1"/>
    </xf>
    <xf numFmtId="0" fontId="18" fillId="3" borderId="0" xfId="0" applyFont="1" applyFill="1" applyAlignment="1">
      <alignment horizontal="center" vertical="center" wrapText="1"/>
    </xf>
    <xf numFmtId="0" fontId="18" fillId="3" borderId="6" xfId="0" applyFont="1" applyFill="1" applyBorder="1" applyAlignment="1">
      <alignment horizontal="center" vertical="center" wrapText="1"/>
    </xf>
    <xf numFmtId="0" fontId="20" fillId="3" borderId="39" xfId="0" applyFont="1" applyFill="1" applyBorder="1" applyAlignment="1">
      <alignment horizontal="right" vertical="center" wrapText="1"/>
    </xf>
    <xf numFmtId="0" fontId="20" fillId="3" borderId="0" xfId="0" applyFont="1" applyFill="1" applyAlignment="1">
      <alignment horizontal="right" vertical="center" wrapText="1"/>
    </xf>
    <xf numFmtId="14" fontId="5" fillId="3" borderId="0" xfId="0" applyNumberFormat="1" applyFont="1" applyFill="1" applyAlignment="1" applyProtection="1">
      <alignment horizontal="center" vertical="center"/>
      <protection locked="0"/>
    </xf>
    <xf numFmtId="14" fontId="5" fillId="3" borderId="4" xfId="0" applyNumberFormat="1" applyFont="1" applyFill="1" applyBorder="1" applyAlignment="1" applyProtection="1">
      <alignment horizontal="center" vertical="center"/>
      <protection locked="0"/>
    </xf>
    <xf numFmtId="0" fontId="0" fillId="3" borderId="0" xfId="0" applyFill="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6" fillId="3" borderId="0" xfId="0" applyFont="1" applyFill="1" applyAlignment="1">
      <alignment horizontal="right" vertical="center"/>
    </xf>
    <xf numFmtId="0" fontId="6" fillId="3" borderId="0" xfId="0" applyFont="1" applyFill="1" applyAlignment="1">
      <alignment horizontal="center" vertical="center"/>
    </xf>
    <xf numFmtId="164" fontId="0" fillId="3" borderId="13" xfId="0" applyNumberFormat="1" applyFill="1" applyBorder="1" applyAlignment="1">
      <alignment horizontal="center" vertical="center"/>
    </xf>
    <xf numFmtId="0" fontId="15" fillId="3" borderId="0" xfId="0" applyFont="1" applyFill="1" applyAlignment="1">
      <alignment horizontal="right" vertical="center"/>
    </xf>
    <xf numFmtId="49" fontId="60" fillId="3" borderId="0" xfId="0" applyNumberFormat="1" applyFont="1" applyFill="1" applyAlignment="1" applyProtection="1">
      <alignment horizontal="left" vertical="center" indent="1"/>
      <protection locked="0"/>
    </xf>
    <xf numFmtId="49" fontId="60" fillId="3" borderId="4" xfId="0" applyNumberFormat="1" applyFont="1" applyFill="1" applyBorder="1" applyAlignment="1" applyProtection="1">
      <alignment horizontal="left" vertical="center" indent="1"/>
      <protection locked="0"/>
    </xf>
    <xf numFmtId="0" fontId="58" fillId="3" borderId="0" xfId="0" applyFont="1" applyFill="1" applyAlignment="1" applyProtection="1">
      <alignment horizontal="left" vertical="center" indent="1"/>
      <protection locked="0"/>
    </xf>
    <xf numFmtId="0" fontId="58" fillId="3" borderId="4" xfId="0" applyFont="1" applyFill="1" applyBorder="1" applyAlignment="1" applyProtection="1">
      <alignment horizontal="left" vertical="center" indent="1"/>
      <protection locked="0"/>
    </xf>
    <xf numFmtId="0" fontId="8" fillId="3" borderId="1" xfId="0" applyFont="1" applyFill="1" applyBorder="1" applyAlignment="1">
      <alignment horizontal="left" vertical="center" indent="1"/>
    </xf>
    <xf numFmtId="0" fontId="8" fillId="3" borderId="2" xfId="0" applyFont="1" applyFill="1" applyBorder="1" applyAlignment="1">
      <alignment horizontal="left" vertical="center" indent="1"/>
    </xf>
    <xf numFmtId="0" fontId="8" fillId="3" borderId="3" xfId="0" applyFont="1" applyFill="1" applyBorder="1" applyAlignment="1">
      <alignment horizontal="left" vertical="center" indent="1"/>
    </xf>
    <xf numFmtId="0" fontId="6" fillId="3" borderId="0" xfId="0" applyFont="1" applyFill="1" applyAlignment="1">
      <alignment horizontal="left" vertical="center"/>
    </xf>
    <xf numFmtId="0" fontId="7" fillId="3" borderId="0" xfId="0" applyFont="1" applyFill="1" applyAlignment="1">
      <alignment horizontal="left" vertical="center" wrapText="1" indent="1"/>
    </xf>
    <xf numFmtId="0" fontId="8" fillId="3" borderId="0" xfId="0" applyFont="1" applyFill="1" applyAlignment="1">
      <alignment horizontal="left" vertical="center" indent="1"/>
    </xf>
    <xf numFmtId="0" fontId="59" fillId="3" borderId="0" xfId="0" applyFont="1" applyFill="1" applyAlignment="1" applyProtection="1">
      <alignment horizontal="left" vertical="center" wrapText="1" indent="1"/>
      <protection locked="0"/>
    </xf>
    <xf numFmtId="0" fontId="59" fillId="3" borderId="4" xfId="0" applyFont="1" applyFill="1" applyBorder="1" applyAlignment="1" applyProtection="1">
      <alignment horizontal="left" vertical="center" wrapText="1" indent="1"/>
      <protection locked="0"/>
    </xf>
    <xf numFmtId="0" fontId="60" fillId="3" borderId="0" xfId="0" applyFont="1" applyFill="1" applyAlignment="1" applyProtection="1">
      <alignment horizontal="left" vertical="center" indent="1"/>
      <protection locked="0"/>
    </xf>
    <xf numFmtId="0" fontId="60" fillId="3" borderId="4" xfId="0" applyFont="1" applyFill="1" applyBorder="1" applyAlignment="1" applyProtection="1">
      <alignment horizontal="left" vertical="center" indent="1"/>
      <protection locked="0"/>
    </xf>
    <xf numFmtId="0" fontId="13" fillId="5" borderId="53" xfId="0" applyFont="1" applyFill="1" applyBorder="1" applyAlignment="1">
      <alignment horizontal="center" vertical="center"/>
    </xf>
    <xf numFmtId="0" fontId="13" fillId="5" borderId="54" xfId="0" applyFont="1" applyFill="1" applyBorder="1" applyAlignment="1">
      <alignment horizontal="center" vertical="center"/>
    </xf>
    <xf numFmtId="0" fontId="4" fillId="5" borderId="49" xfId="0" applyFont="1" applyFill="1" applyBorder="1" applyAlignment="1">
      <alignment horizontal="center" vertical="center"/>
    </xf>
    <xf numFmtId="0" fontId="4" fillId="5" borderId="53" xfId="0" applyFont="1" applyFill="1" applyBorder="1" applyAlignment="1">
      <alignment horizontal="center" vertical="center"/>
    </xf>
    <xf numFmtId="0" fontId="15" fillId="3" borderId="39" xfId="0" applyFont="1" applyFill="1" applyBorder="1" applyAlignment="1">
      <alignment horizontal="center" vertical="center" wrapText="1"/>
    </xf>
    <xf numFmtId="0" fontId="15" fillId="3" borderId="77" xfId="0" applyFont="1" applyFill="1" applyBorder="1" applyAlignment="1" applyProtection="1">
      <alignment horizontal="left" vertical="top" wrapText="1" indent="1"/>
      <protection locked="0"/>
    </xf>
    <xf numFmtId="0" fontId="15" fillId="3" borderId="75" xfId="0" applyFont="1" applyFill="1" applyBorder="1" applyAlignment="1" applyProtection="1">
      <alignment horizontal="left" vertical="top" wrapText="1" indent="1"/>
      <protection locked="0"/>
    </xf>
    <xf numFmtId="0" fontId="15" fillId="3" borderId="78" xfId="0" applyFont="1" applyFill="1" applyBorder="1" applyAlignment="1" applyProtection="1">
      <alignment horizontal="left" vertical="top" wrapText="1" indent="1"/>
      <protection locked="0"/>
    </xf>
    <xf numFmtId="0" fontId="5" fillId="3" borderId="0" xfId="0" applyFont="1" applyFill="1" applyAlignment="1" applyProtection="1">
      <alignment horizontal="center" vertical="center"/>
      <protection locked="0"/>
    </xf>
    <xf numFmtId="0" fontId="15" fillId="3" borderId="39" xfId="0" applyFont="1" applyFill="1" applyBorder="1" applyAlignment="1">
      <alignment horizontal="right" vertical="center" wrapText="1"/>
    </xf>
    <xf numFmtId="0" fontId="20" fillId="3" borderId="55" xfId="0" applyFont="1" applyFill="1" applyBorder="1" applyAlignment="1">
      <alignment horizontal="right" vertical="center"/>
    </xf>
    <xf numFmtId="0" fontId="20" fillId="3" borderId="76" xfId="0" applyFont="1" applyFill="1" applyBorder="1" applyAlignment="1">
      <alignment horizontal="right" vertical="center"/>
    </xf>
    <xf numFmtId="0" fontId="20" fillId="3" borderId="9" xfId="0" applyFont="1" applyFill="1" applyBorder="1" applyAlignment="1">
      <alignment horizontal="right" vertical="center"/>
    </xf>
    <xf numFmtId="0" fontId="20" fillId="3" borderId="4" xfId="0" applyFont="1" applyFill="1" applyBorder="1" applyAlignment="1">
      <alignment horizontal="right" vertical="center"/>
    </xf>
    <xf numFmtId="14" fontId="5" fillId="3" borderId="76" xfId="0" applyNumberFormat="1" applyFont="1" applyFill="1" applyBorder="1" applyAlignment="1" applyProtection="1">
      <alignment horizontal="center" vertical="center"/>
      <protection locked="0"/>
    </xf>
    <xf numFmtId="0" fontId="20" fillId="3" borderId="56" xfId="0" applyFont="1" applyFill="1" applyBorder="1" applyAlignment="1">
      <alignment horizontal="center" vertical="center"/>
    </xf>
    <xf numFmtId="0" fontId="20" fillId="3" borderId="76" xfId="0" applyFont="1" applyFill="1" applyBorder="1" applyAlignment="1">
      <alignment horizontal="center" vertical="center"/>
    </xf>
    <xf numFmtId="0" fontId="20" fillId="3" borderId="16" xfId="0" applyFont="1" applyFill="1" applyBorder="1" applyAlignment="1">
      <alignment horizontal="center" vertical="center"/>
    </xf>
    <xf numFmtId="0" fontId="20" fillId="3" borderId="4" xfId="0" applyFont="1" applyFill="1" applyBorder="1" applyAlignment="1">
      <alignment horizontal="center" vertical="center"/>
    </xf>
    <xf numFmtId="0" fontId="22" fillId="0" borderId="90" xfId="0" applyFont="1" applyBorder="1" applyAlignment="1">
      <alignment horizontal="center" vertical="center"/>
    </xf>
    <xf numFmtId="0" fontId="14" fillId="0" borderId="0" xfId="0" applyFont="1" applyAlignment="1">
      <alignment horizontal="center" vertical="center"/>
    </xf>
    <xf numFmtId="164" fontId="22" fillId="3" borderId="0" xfId="0" applyNumberFormat="1" applyFont="1" applyFill="1" applyAlignment="1">
      <alignment horizontal="center" vertical="center"/>
    </xf>
    <xf numFmtId="44" fontId="22" fillId="3" borderId="0" xfId="0" applyNumberFormat="1" applyFont="1" applyFill="1" applyAlignment="1">
      <alignment horizontal="center" vertical="center"/>
    </xf>
    <xf numFmtId="15" fontId="6" fillId="3" borderId="4" xfId="0" applyNumberFormat="1" applyFont="1" applyFill="1" applyBorder="1" applyAlignment="1" applyProtection="1">
      <alignment horizontal="center" vertical="center"/>
      <protection locked="0"/>
    </xf>
    <xf numFmtId="0" fontId="15" fillId="3" borderId="29" xfId="0" applyFont="1" applyFill="1" applyBorder="1" applyAlignment="1">
      <alignment horizontal="center" vertical="center" wrapText="1"/>
    </xf>
    <xf numFmtId="0" fontId="15" fillId="3" borderId="4" xfId="0" applyFont="1" applyFill="1" applyBorder="1" applyAlignment="1">
      <alignment horizontal="center" vertical="center"/>
    </xf>
    <xf numFmtId="0" fontId="22" fillId="3" borderId="25" xfId="0" applyFont="1" applyFill="1" applyBorder="1" applyAlignment="1">
      <alignment horizontal="center" vertical="center"/>
    </xf>
    <xf numFmtId="0" fontId="32" fillId="2" borderId="25" xfId="0" applyFont="1" applyFill="1" applyBorder="1" applyAlignment="1">
      <alignment horizontal="center" vertical="center"/>
    </xf>
    <xf numFmtId="164" fontId="22" fillId="3" borderId="98" xfId="0" applyNumberFormat="1" applyFont="1" applyFill="1" applyBorder="1" applyAlignment="1" applyProtection="1">
      <alignment horizontal="center" vertical="center"/>
      <protection locked="0"/>
    </xf>
    <xf numFmtId="164" fontId="22" fillId="3" borderId="75" xfId="0" applyNumberFormat="1" applyFont="1" applyFill="1" applyBorder="1" applyAlignment="1" applyProtection="1">
      <alignment horizontal="center" vertical="center"/>
      <protection locked="0"/>
    </xf>
    <xf numFmtId="164" fontId="22" fillId="3" borderId="99" xfId="0" applyNumberFormat="1" applyFont="1" applyFill="1" applyBorder="1" applyAlignment="1" applyProtection="1">
      <alignment horizontal="center" vertical="center"/>
      <protection locked="0"/>
    </xf>
    <xf numFmtId="0" fontId="8" fillId="3" borderId="36" xfId="0" applyFont="1" applyFill="1" applyBorder="1" applyAlignment="1">
      <alignment horizontal="left" vertical="center" wrapText="1"/>
    </xf>
    <xf numFmtId="0" fontId="15" fillId="3" borderId="0" xfId="0" applyFont="1" applyFill="1" applyAlignment="1">
      <alignment horizontal="left" vertical="center" indent="1"/>
    </xf>
    <xf numFmtId="0" fontId="5" fillId="0" borderId="55" xfId="0" applyFont="1" applyBorder="1" applyAlignment="1" applyProtection="1">
      <alignment horizontal="center" vertical="center"/>
      <protection locked="0"/>
    </xf>
    <xf numFmtId="0" fontId="5" fillId="0" borderId="76" xfId="0" applyFont="1" applyBorder="1" applyAlignment="1" applyProtection="1">
      <alignment horizontal="center" vertical="center"/>
      <protection locked="0"/>
    </xf>
    <xf numFmtId="0" fontId="5" fillId="0" borderId="57"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32" fillId="2" borderId="26" xfId="0" applyFont="1" applyFill="1" applyBorder="1" applyAlignment="1">
      <alignment horizontal="center" vertical="center"/>
    </xf>
    <xf numFmtId="0" fontId="22" fillId="3" borderId="27" xfId="0" applyFont="1" applyFill="1" applyBorder="1" applyAlignment="1">
      <alignment horizontal="center" vertical="center" wrapText="1"/>
    </xf>
    <xf numFmtId="0" fontId="22" fillId="3" borderId="28" xfId="0" applyFont="1" applyFill="1" applyBorder="1" applyAlignment="1">
      <alignment horizontal="center" vertical="center" wrapText="1"/>
    </xf>
    <xf numFmtId="164" fontId="32" fillId="2" borderId="28" xfId="0" applyNumberFormat="1" applyFont="1" applyFill="1" applyBorder="1" applyAlignment="1">
      <alignment horizontal="center" vertical="center"/>
    </xf>
    <xf numFmtId="164" fontId="22" fillId="3" borderId="28" xfId="0" applyNumberFormat="1" applyFont="1" applyFill="1" applyBorder="1" applyAlignment="1">
      <alignment horizontal="center" vertical="center"/>
    </xf>
    <xf numFmtId="0" fontId="15" fillId="3" borderId="75" xfId="0" applyFont="1" applyFill="1" applyBorder="1" applyAlignment="1">
      <alignment horizontal="center" vertical="center" wrapText="1"/>
    </xf>
    <xf numFmtId="0" fontId="15" fillId="3" borderId="75" xfId="0" applyFont="1" applyFill="1" applyBorder="1" applyAlignment="1">
      <alignment horizontal="center" vertical="center"/>
    </xf>
    <xf numFmtId="0" fontId="8" fillId="3" borderId="35" xfId="0" applyFont="1" applyFill="1" applyBorder="1" applyAlignment="1">
      <alignment horizontal="left" vertical="center" wrapText="1"/>
    </xf>
    <xf numFmtId="15" fontId="6" fillId="3" borderId="75" xfId="0" applyNumberFormat="1" applyFont="1" applyFill="1" applyBorder="1" applyAlignment="1" applyProtection="1">
      <alignment horizontal="center" vertical="center"/>
      <protection locked="0"/>
    </xf>
    <xf numFmtId="0" fontId="15" fillId="3" borderId="89" xfId="0" applyFont="1" applyFill="1" applyBorder="1" applyAlignment="1">
      <alignment horizontal="center" vertical="center" wrapText="1"/>
    </xf>
    <xf numFmtId="0" fontId="8" fillId="0" borderId="0" xfId="0" applyFont="1" applyAlignment="1">
      <alignment horizontal="center" vertical="center"/>
    </xf>
    <xf numFmtId="0" fontId="22" fillId="3" borderId="24" xfId="0" applyFont="1" applyFill="1" applyBorder="1" applyAlignment="1">
      <alignment horizontal="center" vertical="center" wrapText="1"/>
    </xf>
    <xf numFmtId="0" fontId="22" fillId="3" borderId="25" xfId="0" applyFont="1" applyFill="1" applyBorder="1" applyAlignment="1">
      <alignment horizontal="center" vertical="center" wrapText="1"/>
    </xf>
    <xf numFmtId="0" fontId="25" fillId="3" borderId="7" xfId="0" applyFont="1" applyFill="1" applyBorder="1" applyAlignment="1">
      <alignment horizontal="center" vertical="center"/>
    </xf>
    <xf numFmtId="0" fontId="15" fillId="3" borderId="76" xfId="0" applyFont="1" applyFill="1" applyBorder="1" applyAlignment="1">
      <alignment horizontal="center" vertical="center" wrapText="1"/>
    </xf>
    <xf numFmtId="0" fontId="15" fillId="3" borderId="76" xfId="0" applyFont="1" applyFill="1" applyBorder="1" applyAlignment="1">
      <alignment horizontal="center" vertical="center"/>
    </xf>
    <xf numFmtId="15" fontId="6" fillId="3" borderId="76" xfId="0" applyNumberFormat="1" applyFont="1" applyFill="1" applyBorder="1" applyAlignment="1" applyProtection="1">
      <alignment horizontal="center" vertical="center"/>
      <protection locked="0"/>
    </xf>
    <xf numFmtId="0" fontId="15" fillId="3" borderId="30" xfId="0" applyFont="1" applyFill="1" applyBorder="1" applyAlignment="1">
      <alignment horizontal="center" vertical="center" wrapText="1"/>
    </xf>
    <xf numFmtId="0" fontId="63" fillId="3" borderId="0" xfId="0" applyFont="1" applyFill="1" applyAlignment="1">
      <alignment horizontal="left" vertical="center" wrapText="1"/>
    </xf>
    <xf numFmtId="0" fontId="22" fillId="3" borderId="55" xfId="0" applyFont="1" applyFill="1" applyBorder="1" applyAlignment="1" applyProtection="1">
      <alignment horizontal="center" vertical="center" wrapText="1"/>
      <protection locked="0"/>
    </xf>
    <xf numFmtId="0" fontId="22" fillId="3" borderId="76" xfId="0" applyFont="1" applyFill="1" applyBorder="1" applyAlignment="1" applyProtection="1">
      <alignment horizontal="center" vertical="center" wrapText="1"/>
      <protection locked="0"/>
    </xf>
    <xf numFmtId="0" fontId="22" fillId="3" borderId="57" xfId="0" applyFont="1" applyFill="1" applyBorder="1" applyAlignment="1" applyProtection="1">
      <alignment horizontal="center" vertical="center" wrapText="1"/>
      <protection locked="0"/>
    </xf>
    <xf numFmtId="0" fontId="22" fillId="3" borderId="9" xfId="0" applyFont="1" applyFill="1" applyBorder="1" applyAlignment="1" applyProtection="1">
      <alignment horizontal="center" vertical="center" wrapText="1"/>
      <protection locked="0"/>
    </xf>
    <xf numFmtId="0" fontId="22" fillId="3" borderId="4" xfId="0" applyFont="1" applyFill="1" applyBorder="1" applyAlignment="1" applyProtection="1">
      <alignment horizontal="center" vertical="center" wrapText="1"/>
      <protection locked="0"/>
    </xf>
    <xf numFmtId="0" fontId="22" fillId="3" borderId="10" xfId="0" applyFont="1" applyFill="1" applyBorder="1" applyAlignment="1" applyProtection="1">
      <alignment horizontal="center" vertical="center" wrapText="1"/>
      <protection locked="0"/>
    </xf>
    <xf numFmtId="0" fontId="22" fillId="8" borderId="55" xfId="0" applyFont="1" applyFill="1" applyBorder="1" applyAlignment="1" applyProtection="1">
      <alignment horizontal="center" vertical="center"/>
      <protection locked="0"/>
    </xf>
    <xf numFmtId="0" fontId="22" fillId="8" borderId="57" xfId="0" applyFont="1" applyFill="1" applyBorder="1" applyAlignment="1" applyProtection="1">
      <alignment horizontal="center" vertical="center"/>
      <protection locked="0"/>
    </xf>
    <xf numFmtId="0" fontId="22" fillId="8" borderId="9" xfId="0" applyFont="1" applyFill="1" applyBorder="1" applyAlignment="1" applyProtection="1">
      <alignment horizontal="center" vertical="center"/>
      <protection locked="0"/>
    </xf>
    <xf numFmtId="0" fontId="22" fillId="8" borderId="10" xfId="0" applyFont="1" applyFill="1" applyBorder="1" applyAlignment="1" applyProtection="1">
      <alignment horizontal="center" vertical="center"/>
      <protection locked="0"/>
    </xf>
    <xf numFmtId="0" fontId="22" fillId="9" borderId="55" xfId="0" applyFont="1" applyFill="1" applyBorder="1" applyAlignment="1" applyProtection="1">
      <alignment horizontal="center" vertical="center"/>
      <protection locked="0"/>
    </xf>
    <xf numFmtId="0" fontId="22" fillId="9" borderId="57" xfId="0" applyFont="1" applyFill="1" applyBorder="1" applyAlignment="1" applyProtection="1">
      <alignment horizontal="center" vertical="center"/>
      <protection locked="0"/>
    </xf>
    <xf numFmtId="0" fontId="22" fillId="9" borderId="9" xfId="0" applyFont="1" applyFill="1" applyBorder="1" applyAlignment="1" applyProtection="1">
      <alignment horizontal="center" vertical="center"/>
      <protection locked="0"/>
    </xf>
    <xf numFmtId="0" fontId="22" fillId="9" borderId="10" xfId="0" applyFont="1" applyFill="1" applyBorder="1" applyAlignment="1" applyProtection="1">
      <alignment horizontal="center" vertical="center"/>
      <protection locked="0"/>
    </xf>
    <xf numFmtId="0" fontId="22" fillId="17" borderId="0" xfId="0" applyFont="1" applyFill="1" applyAlignment="1">
      <alignment horizontal="left" wrapText="1"/>
    </xf>
    <xf numFmtId="0" fontId="26" fillId="8" borderId="100" xfId="0" applyFont="1" applyFill="1" applyBorder="1" applyAlignment="1">
      <alignment horizontal="center" vertical="center"/>
    </xf>
    <xf numFmtId="0" fontId="26" fillId="9" borderId="100" xfId="0" applyFont="1" applyFill="1" applyBorder="1" applyAlignment="1">
      <alignment horizontal="center" vertical="center"/>
    </xf>
    <xf numFmtId="0" fontId="19" fillId="3" borderId="0" xfId="1" applyFill="1" applyAlignment="1" applyProtection="1">
      <alignment horizontal="left" vertical="center" wrapText="1"/>
    </xf>
    <xf numFmtId="0" fontId="45" fillId="3" borderId="0" xfId="1" applyFont="1" applyFill="1" applyAlignment="1" applyProtection="1">
      <alignment horizontal="left" vertical="center" wrapText="1"/>
    </xf>
    <xf numFmtId="0" fontId="29" fillId="3" borderId="0" xfId="0" applyFont="1" applyFill="1" applyAlignment="1">
      <alignment horizontal="center" wrapText="1"/>
    </xf>
    <xf numFmtId="49" fontId="32" fillId="10" borderId="0" xfId="0" applyNumberFormat="1" applyFont="1" applyFill="1" applyAlignment="1">
      <alignment horizontal="center" vertical="center" wrapText="1"/>
    </xf>
    <xf numFmtId="0" fontId="6" fillId="6" borderId="0" xfId="0" applyFont="1" applyFill="1" applyAlignment="1">
      <alignment horizontal="center" vertical="center"/>
    </xf>
    <xf numFmtId="0" fontId="13" fillId="2" borderId="0" xfId="0" applyFont="1" applyFill="1" applyAlignment="1">
      <alignment horizontal="center" vertical="center"/>
    </xf>
    <xf numFmtId="0" fontId="22" fillId="3" borderId="0" xfId="0" applyFont="1" applyFill="1" applyAlignment="1">
      <alignment horizontal="right" vertical="center" wrapText="1"/>
    </xf>
    <xf numFmtId="0" fontId="3" fillId="15" borderId="0" xfId="0" applyFont="1" applyFill="1" applyAlignment="1">
      <alignment horizontal="center" vertical="center"/>
    </xf>
    <xf numFmtId="0" fontId="51" fillId="15" borderId="0" xfId="0" applyFont="1" applyFill="1" applyAlignment="1">
      <alignment horizontal="center" vertical="center" wrapText="1"/>
    </xf>
    <xf numFmtId="0" fontId="3" fillId="15" borderId="0" xfId="0" applyFont="1" applyFill="1" applyAlignment="1">
      <alignment horizontal="center" vertical="center" wrapText="1"/>
    </xf>
    <xf numFmtId="0" fontId="35" fillId="7" borderId="0" xfId="0" applyFont="1" applyFill="1" applyAlignment="1">
      <alignment horizontal="center" vertical="center" wrapText="1"/>
    </xf>
    <xf numFmtId="0" fontId="40" fillId="7" borderId="0" xfId="0" applyFont="1" applyFill="1" applyAlignment="1">
      <alignment horizontal="center" vertical="center" wrapText="1"/>
    </xf>
    <xf numFmtId="0" fontId="67" fillId="3" borderId="0" xfId="0" quotePrefix="1" applyFont="1" applyFill="1" applyAlignment="1">
      <alignment horizontal="right" vertical="center"/>
    </xf>
    <xf numFmtId="0" fontId="24" fillId="3" borderId="0" xfId="1" applyFont="1" applyFill="1" applyAlignment="1" applyProtection="1">
      <alignment horizontal="center"/>
    </xf>
    <xf numFmtId="0" fontId="70" fillId="3" borderId="0" xfId="0" applyFont="1" applyFill="1" applyAlignment="1">
      <alignment horizontal="center" vertical="center"/>
    </xf>
    <xf numFmtId="0" fontId="36" fillId="2" borderId="58" xfId="0" applyFont="1" applyFill="1" applyBorder="1" applyAlignment="1">
      <alignment horizontal="center" vertical="center" wrapText="1"/>
    </xf>
    <xf numFmtId="0" fontId="36" fillId="2" borderId="60" xfId="0" applyFont="1" applyFill="1" applyBorder="1" applyAlignment="1">
      <alignment horizontal="center" vertical="center" wrapText="1"/>
    </xf>
    <xf numFmtId="0" fontId="5" fillId="3" borderId="60" xfId="0" applyFont="1" applyFill="1" applyBorder="1" applyAlignment="1">
      <alignment horizontal="center" vertical="center" wrapText="1"/>
    </xf>
    <xf numFmtId="0" fontId="5" fillId="3" borderId="59" xfId="0" applyFont="1" applyFill="1" applyBorder="1" applyAlignment="1">
      <alignment horizontal="center" vertical="center" wrapText="1"/>
    </xf>
    <xf numFmtId="0" fontId="42" fillId="2" borderId="0" xfId="0" applyFont="1" applyFill="1" applyAlignment="1">
      <alignment horizontal="center" vertical="center"/>
    </xf>
    <xf numFmtId="0" fontId="69" fillId="3" borderId="0" xfId="0" applyFont="1" applyFill="1" applyAlignment="1">
      <alignment horizontal="center" vertical="center"/>
    </xf>
    <xf numFmtId="0" fontId="1" fillId="2" borderId="0" xfId="0" applyFont="1" applyFill="1" applyAlignment="1">
      <alignment horizontal="center" vertical="center"/>
    </xf>
    <xf numFmtId="0" fontId="7" fillId="3" borderId="0" xfId="0" applyFont="1" applyFill="1" applyAlignment="1">
      <alignment horizontal="left" vertical="center" wrapText="1"/>
    </xf>
    <xf numFmtId="164" fontId="26" fillId="3" borderId="8" xfId="0" applyNumberFormat="1" applyFont="1" applyFill="1" applyBorder="1" applyAlignment="1">
      <alignment horizontal="center" vertical="center"/>
    </xf>
    <xf numFmtId="14" fontId="5" fillId="3" borderId="11" xfId="0" applyNumberFormat="1" applyFont="1" applyFill="1" applyBorder="1" applyAlignment="1">
      <alignment horizontal="center" vertical="center"/>
    </xf>
    <xf numFmtId="14" fontId="5" fillId="3" borderId="12" xfId="0" applyNumberFormat="1" applyFont="1" applyFill="1" applyBorder="1" applyAlignment="1">
      <alignment horizontal="center" vertical="center"/>
    </xf>
    <xf numFmtId="14" fontId="5" fillId="3" borderId="13" xfId="0" applyNumberFormat="1" applyFont="1" applyFill="1" applyBorder="1" applyAlignment="1">
      <alignment horizontal="center" vertical="center"/>
    </xf>
    <xf numFmtId="14" fontId="5" fillId="3" borderId="14" xfId="0" applyNumberFormat="1" applyFont="1" applyFill="1" applyBorder="1" applyAlignment="1">
      <alignment horizontal="center" vertical="center"/>
    </xf>
    <xf numFmtId="0" fontId="2" fillId="3" borderId="15"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6" xfId="0" applyFont="1" applyFill="1" applyBorder="1" applyAlignment="1">
      <alignment horizontal="center" vertical="center" wrapText="1"/>
    </xf>
    <xf numFmtId="0" fontId="31" fillId="2" borderId="0" xfId="0" applyFont="1" applyFill="1" applyAlignment="1">
      <alignment horizontal="center" vertical="center" wrapText="1"/>
    </xf>
    <xf numFmtId="0" fontId="6" fillId="3" borderId="0" xfId="0" applyFont="1" applyFill="1" applyAlignment="1">
      <alignment horizontal="left" vertical="center" wrapText="1" indent="1"/>
    </xf>
    <xf numFmtId="0" fontId="6" fillId="3" borderId="4" xfId="0" applyFont="1" applyFill="1" applyBorder="1" applyAlignment="1">
      <alignment horizontal="left" vertical="center" wrapText="1" indent="1"/>
    </xf>
    <xf numFmtId="164" fontId="36" fillId="2" borderId="0" xfId="0" applyNumberFormat="1" applyFont="1" applyFill="1" applyAlignment="1">
      <alignment horizontal="center" vertical="center"/>
    </xf>
    <xf numFmtId="0" fontId="0" fillId="3" borderId="76" xfId="0" applyFill="1" applyBorder="1" applyAlignment="1" applyProtection="1">
      <alignment horizontal="center" vertical="center"/>
      <protection locked="0"/>
    </xf>
    <xf numFmtId="0" fontId="0" fillId="3" borderId="57" xfId="0" applyFill="1" applyBorder="1" applyAlignment="1" applyProtection="1">
      <alignment horizontal="center" vertical="center"/>
      <protection locked="0"/>
    </xf>
    <xf numFmtId="0" fontId="0" fillId="3" borderId="10" xfId="0" applyFill="1" applyBorder="1" applyAlignment="1" applyProtection="1">
      <alignment horizontal="center" vertical="center"/>
      <protection locked="0"/>
    </xf>
    <xf numFmtId="164" fontId="29" fillId="3" borderId="0" xfId="0" applyNumberFormat="1" applyFont="1" applyFill="1" applyAlignment="1">
      <alignment horizontal="center" vertical="center"/>
    </xf>
    <xf numFmtId="164" fontId="21" fillId="2" borderId="0" xfId="0" applyNumberFormat="1" applyFont="1" applyFill="1" applyAlignment="1">
      <alignment horizontal="center" vertical="center"/>
    </xf>
    <xf numFmtId="0" fontId="22" fillId="3" borderId="0" xfId="0" applyFont="1" applyFill="1" applyAlignment="1">
      <alignment horizontal="right" vertical="center" wrapText="1" indent="1"/>
    </xf>
    <xf numFmtId="0" fontId="22" fillId="3" borderId="0" xfId="0" applyFont="1" applyFill="1" applyAlignment="1">
      <alignment horizontal="right" vertical="center" indent="1"/>
    </xf>
    <xf numFmtId="0" fontId="15" fillId="3" borderId="0" xfId="0" applyFont="1" applyFill="1" applyAlignment="1">
      <alignment horizontal="right" vertical="center" wrapText="1" indent="1"/>
    </xf>
    <xf numFmtId="0" fontId="60" fillId="3" borderId="0" xfId="0" applyFont="1" applyFill="1" applyAlignment="1">
      <alignment horizontal="left" vertical="center" indent="1"/>
    </xf>
    <xf numFmtId="0" fontId="60" fillId="3" borderId="4" xfId="0" applyFont="1" applyFill="1" applyBorder="1" applyAlignment="1">
      <alignment horizontal="left" vertical="center" indent="1"/>
    </xf>
    <xf numFmtId="0" fontId="60" fillId="3" borderId="0" xfId="0" applyFont="1" applyFill="1" applyAlignment="1">
      <alignment horizontal="left" vertical="center" wrapText="1" indent="1"/>
    </xf>
    <xf numFmtId="0" fontId="60" fillId="3" borderId="4" xfId="0" applyFont="1" applyFill="1" applyBorder="1" applyAlignment="1">
      <alignment horizontal="left" vertical="center" wrapText="1" indent="1"/>
    </xf>
    <xf numFmtId="0" fontId="59" fillId="3" borderId="0" xfId="0" applyFont="1" applyFill="1" applyAlignment="1">
      <alignment horizontal="left" vertical="center" indent="1"/>
    </xf>
    <xf numFmtId="0" fontId="59" fillId="3" borderId="4" xfId="0" applyFont="1" applyFill="1" applyBorder="1" applyAlignment="1">
      <alignment horizontal="left" vertical="center" indent="1"/>
    </xf>
    <xf numFmtId="49" fontId="59" fillId="3" borderId="0" xfId="0" applyNumberFormat="1" applyFont="1" applyFill="1" applyAlignment="1">
      <alignment horizontal="center" vertical="center" wrapText="1"/>
    </xf>
    <xf numFmtId="0" fontId="59" fillId="3" borderId="0" xfId="0" applyFont="1" applyFill="1" applyAlignment="1">
      <alignment horizontal="center" vertical="center" wrapText="1"/>
    </xf>
    <xf numFmtId="0" fontId="59" fillId="3" borderId="4" xfId="0" applyFont="1" applyFill="1" applyBorder="1" applyAlignment="1">
      <alignment horizontal="center" vertical="center" wrapText="1"/>
    </xf>
    <xf numFmtId="0" fontId="59" fillId="3" borderId="0" xfId="0" applyFont="1" applyFill="1" applyAlignment="1">
      <alignment horizontal="left" vertical="center" wrapText="1" indent="1"/>
    </xf>
    <xf numFmtId="0" fontId="59" fillId="3" borderId="4" xfId="0" applyFont="1" applyFill="1" applyBorder="1" applyAlignment="1">
      <alignment horizontal="left" vertical="center" wrapText="1" indent="1"/>
    </xf>
    <xf numFmtId="49" fontId="60" fillId="3" borderId="0" xfId="0" applyNumberFormat="1" applyFont="1" applyFill="1" applyAlignment="1">
      <alignment horizontal="left" vertical="center" wrapText="1" indent="1"/>
    </xf>
    <xf numFmtId="49" fontId="59" fillId="3" borderId="0" xfId="0" applyNumberFormat="1" applyFont="1" applyFill="1" applyAlignment="1">
      <alignment horizontal="left" vertical="center" wrapText="1" indent="1"/>
    </xf>
    <xf numFmtId="0" fontId="4" fillId="5" borderId="49" xfId="0" applyFont="1" applyFill="1" applyBorder="1" applyAlignment="1">
      <alignment horizontal="left" vertical="center" indent="1"/>
    </xf>
    <xf numFmtId="0" fontId="4" fillId="5" borderId="53" xfId="0" applyFont="1" applyFill="1" applyBorder="1" applyAlignment="1">
      <alignment horizontal="left" vertical="center" indent="1"/>
    </xf>
    <xf numFmtId="0" fontId="4" fillId="5" borderId="54" xfId="0" applyFont="1" applyFill="1" applyBorder="1" applyAlignment="1">
      <alignment horizontal="left" vertical="center" indent="1"/>
    </xf>
    <xf numFmtId="0" fontId="16" fillId="3" borderId="0" xfId="0" applyFont="1" applyFill="1" applyAlignment="1">
      <alignment horizontal="right" vertical="center" wrapText="1"/>
    </xf>
    <xf numFmtId="0" fontId="20" fillId="18" borderId="0" xfId="0" applyFont="1" applyFill="1" applyAlignment="1">
      <alignment horizontal="center" vertical="center"/>
    </xf>
    <xf numFmtId="0" fontId="20" fillId="18" borderId="0" xfId="0" applyFont="1" applyFill="1" applyAlignment="1">
      <alignment horizontal="left" vertical="center" indent="2"/>
    </xf>
    <xf numFmtId="49" fontId="15" fillId="3" borderId="0" xfId="0" applyNumberFormat="1" applyFont="1" applyFill="1" applyAlignment="1">
      <alignment horizontal="left" vertical="center" wrapText="1" indent="1"/>
    </xf>
    <xf numFmtId="0" fontId="15" fillId="3" borderId="0" xfId="0" applyFont="1" applyFill="1" applyAlignment="1">
      <alignment horizontal="left" vertical="center" wrapText="1" indent="1"/>
    </xf>
    <xf numFmtId="0" fontId="15" fillId="3" borderId="4" xfId="0" applyFont="1" applyFill="1" applyBorder="1" applyAlignment="1">
      <alignment horizontal="left" vertical="center" wrapText="1" indent="1"/>
    </xf>
    <xf numFmtId="49" fontId="15" fillId="3" borderId="0" xfId="0" applyNumberFormat="1" applyFont="1" applyFill="1" applyAlignment="1">
      <alignment horizontal="center" vertical="center" wrapText="1"/>
    </xf>
    <xf numFmtId="49" fontId="15" fillId="3" borderId="0" xfId="0" applyNumberFormat="1" applyFont="1" applyFill="1" applyAlignment="1">
      <alignment horizontal="left" vertical="center" indent="1"/>
    </xf>
    <xf numFmtId="0" fontId="15" fillId="3" borderId="4" xfId="0" applyFont="1" applyFill="1" applyBorder="1" applyAlignment="1">
      <alignment horizontal="left" vertical="center" indent="1"/>
    </xf>
    <xf numFmtId="20" fontId="5" fillId="3" borderId="89" xfId="0" applyNumberFormat="1" applyFont="1" applyFill="1" applyBorder="1" applyAlignment="1">
      <alignment horizontal="center" vertical="center"/>
    </xf>
    <xf numFmtId="20" fontId="5" fillId="3" borderId="75" xfId="0" applyNumberFormat="1" applyFont="1" applyFill="1" applyBorder="1" applyAlignment="1">
      <alignment horizontal="center" vertical="center"/>
    </xf>
    <xf numFmtId="20" fontId="5" fillId="3" borderId="102" xfId="0" applyNumberFormat="1" applyFont="1" applyFill="1" applyBorder="1" applyAlignment="1">
      <alignment horizontal="center" vertical="center"/>
    </xf>
    <xf numFmtId="0" fontId="29" fillId="3" borderId="89" xfId="0" applyFont="1" applyFill="1" applyBorder="1" applyAlignment="1">
      <alignment horizontal="center" vertical="center"/>
    </xf>
    <xf numFmtId="0" fontId="29" fillId="3" borderId="75" xfId="0" applyFont="1" applyFill="1" applyBorder="1" applyAlignment="1">
      <alignment horizontal="center" vertical="center"/>
    </xf>
    <xf numFmtId="0" fontId="29" fillId="3" borderId="102" xfId="0" applyFont="1" applyFill="1" applyBorder="1" applyAlignment="1">
      <alignment horizontal="center" vertical="center"/>
    </xf>
    <xf numFmtId="164" fontId="29" fillId="0" borderId="75" xfId="0" applyNumberFormat="1" applyFont="1" applyBorder="1" applyAlignment="1">
      <alignment horizontal="center" vertical="center" wrapText="1"/>
    </xf>
    <xf numFmtId="15" fontId="5" fillId="3" borderId="101" xfId="0" applyNumberFormat="1" applyFont="1" applyFill="1" applyBorder="1" applyAlignment="1">
      <alignment horizontal="center" vertical="center"/>
    </xf>
    <xf numFmtId="15" fontId="5" fillId="3" borderId="75" xfId="0" applyNumberFormat="1" applyFont="1" applyFill="1" applyBorder="1" applyAlignment="1">
      <alignment horizontal="center" vertical="center"/>
    </xf>
    <xf numFmtId="15" fontId="5" fillId="3" borderId="102" xfId="0" applyNumberFormat="1" applyFont="1" applyFill="1" applyBorder="1" applyAlignment="1">
      <alignment horizontal="center" vertical="center"/>
    </xf>
    <xf numFmtId="0" fontId="22" fillId="0" borderId="75" xfId="0" applyFont="1" applyBorder="1" applyAlignment="1">
      <alignment horizontal="center" vertical="center"/>
    </xf>
    <xf numFmtId="0" fontId="26" fillId="0" borderId="98" xfId="0" applyFont="1" applyBorder="1" applyAlignment="1">
      <alignment horizontal="center" vertical="center" wrapText="1"/>
    </xf>
    <xf numFmtId="0" fontId="26" fillId="0" borderId="75" xfId="0" applyFont="1" applyBorder="1" applyAlignment="1">
      <alignment horizontal="center" vertical="center" wrapText="1"/>
    </xf>
    <xf numFmtId="0" fontId="26" fillId="0" borderId="99" xfId="0" applyFont="1" applyBorder="1" applyAlignment="1">
      <alignment horizontal="center" vertical="center" wrapText="1"/>
    </xf>
    <xf numFmtId="0" fontId="22" fillId="0" borderId="75" xfId="0" applyFont="1" applyBorder="1" applyAlignment="1">
      <alignment horizontal="center" vertical="center" wrapText="1"/>
    </xf>
    <xf numFmtId="15" fontId="29" fillId="3" borderId="100" xfId="0" applyNumberFormat="1" applyFont="1" applyFill="1" applyBorder="1" applyAlignment="1">
      <alignment horizontal="center" vertical="center"/>
    </xf>
    <xf numFmtId="20" fontId="29" fillId="3" borderId="98" xfId="0" applyNumberFormat="1" applyFont="1" applyFill="1" applyBorder="1" applyAlignment="1">
      <alignment horizontal="center" vertical="center"/>
    </xf>
    <xf numFmtId="20" fontId="29" fillId="3" borderId="75" xfId="0" applyNumberFormat="1" applyFont="1" applyFill="1" applyBorder="1" applyAlignment="1">
      <alignment horizontal="center" vertical="center"/>
    </xf>
    <xf numFmtId="20" fontId="29" fillId="3" borderId="99" xfId="0" applyNumberFormat="1" applyFont="1" applyFill="1" applyBorder="1" applyAlignment="1">
      <alignment horizontal="center" vertical="center"/>
    </xf>
    <xf numFmtId="0" fontId="29" fillId="0" borderId="98" xfId="0" applyFont="1" applyBorder="1" applyAlignment="1">
      <alignment horizontal="center" vertical="center"/>
    </xf>
    <xf numFmtId="0" fontId="29" fillId="0" borderId="99" xfId="0" applyFont="1" applyBorder="1" applyAlignment="1">
      <alignment horizontal="center" vertical="center"/>
    </xf>
    <xf numFmtId="0" fontId="25" fillId="3" borderId="98" xfId="0" applyFont="1" applyFill="1" applyBorder="1" applyAlignment="1">
      <alignment horizontal="center" vertical="center"/>
    </xf>
    <xf numFmtId="0" fontId="25" fillId="3" borderId="99" xfId="0" applyFont="1" applyFill="1" applyBorder="1" applyAlignment="1">
      <alignment horizontal="center" vertical="center"/>
    </xf>
    <xf numFmtId="0" fontId="25" fillId="3" borderId="8" xfId="0" applyFont="1" applyFill="1" applyBorder="1" applyAlignment="1">
      <alignment horizontal="center" vertical="center"/>
    </xf>
    <xf numFmtId="0" fontId="22" fillId="3" borderId="63" xfId="0" applyFont="1" applyFill="1" applyBorder="1" applyAlignment="1">
      <alignment horizontal="center" vertical="center" wrapText="1"/>
    </xf>
    <xf numFmtId="164" fontId="22" fillId="3" borderId="98" xfId="0" applyNumberFormat="1" applyFont="1" applyFill="1" applyBorder="1" applyAlignment="1">
      <alignment horizontal="center" vertical="center"/>
    </xf>
    <xf numFmtId="164" fontId="22" fillId="3" borderId="75" xfId="0" applyNumberFormat="1" applyFont="1" applyFill="1" applyBorder="1" applyAlignment="1">
      <alignment horizontal="center" vertical="center"/>
    </xf>
    <xf numFmtId="164" fontId="22" fillId="3" borderId="99" xfId="0" applyNumberFormat="1" applyFont="1" applyFill="1" applyBorder="1" applyAlignment="1">
      <alignment horizontal="center" vertical="center"/>
    </xf>
    <xf numFmtId="20" fontId="5" fillId="3" borderId="94" xfId="0" applyNumberFormat="1" applyFont="1" applyFill="1" applyBorder="1" applyAlignment="1">
      <alignment horizontal="center" vertical="center"/>
    </xf>
    <xf numFmtId="20" fontId="5" fillId="3" borderId="95" xfId="0" applyNumberFormat="1" applyFont="1" applyFill="1" applyBorder="1" applyAlignment="1">
      <alignment horizontal="center" vertical="center"/>
    </xf>
    <xf numFmtId="20" fontId="5" fillId="3" borderId="104" xfId="0" applyNumberFormat="1" applyFont="1" applyFill="1" applyBorder="1" applyAlignment="1">
      <alignment horizontal="center" vertical="center"/>
    </xf>
    <xf numFmtId="0" fontId="29" fillId="3" borderId="94" xfId="0" applyFont="1" applyFill="1" applyBorder="1" applyAlignment="1">
      <alignment horizontal="center" vertical="center"/>
    </xf>
    <xf numFmtId="0" fontId="29" fillId="3" borderId="95" xfId="0" applyFont="1" applyFill="1" applyBorder="1" applyAlignment="1">
      <alignment horizontal="center" vertical="center"/>
    </xf>
    <xf numFmtId="0" fontId="29" fillId="3" borderId="104" xfId="0" applyFont="1" applyFill="1" applyBorder="1" applyAlignment="1">
      <alignment horizontal="center" vertical="center"/>
    </xf>
    <xf numFmtId="15" fontId="5" fillId="3" borderId="103" xfId="0" applyNumberFormat="1" applyFont="1" applyFill="1" applyBorder="1" applyAlignment="1">
      <alignment horizontal="center" vertical="center"/>
    </xf>
    <xf numFmtId="15" fontId="5" fillId="3" borderId="95" xfId="0" applyNumberFormat="1" applyFont="1" applyFill="1" applyBorder="1" applyAlignment="1">
      <alignment horizontal="center" vertical="center"/>
    </xf>
    <xf numFmtId="15" fontId="5" fillId="3" borderId="104" xfId="0" applyNumberFormat="1" applyFont="1" applyFill="1" applyBorder="1" applyAlignment="1">
      <alignment horizontal="center" vertical="center"/>
    </xf>
    <xf numFmtId="0" fontId="2" fillId="3" borderId="4" xfId="0" applyFont="1" applyFill="1" applyBorder="1" applyAlignment="1">
      <alignment horizontal="center" vertical="center" wrapText="1"/>
    </xf>
    <xf numFmtId="0" fontId="2" fillId="3" borderId="4" xfId="0" applyFont="1" applyFill="1" applyBorder="1" applyAlignment="1">
      <alignment horizontal="center" vertical="center"/>
    </xf>
    <xf numFmtId="15" fontId="6" fillId="3" borderId="4" xfId="0" applyNumberFormat="1" applyFont="1" applyFill="1" applyBorder="1" applyAlignment="1">
      <alignment horizontal="center" vertical="center"/>
    </xf>
    <xf numFmtId="15" fontId="6" fillId="3" borderId="105" xfId="0" applyNumberFormat="1" applyFont="1" applyFill="1" applyBorder="1" applyAlignment="1">
      <alignment horizontal="center" vertical="center"/>
    </xf>
    <xf numFmtId="0" fontId="2" fillId="3" borderId="29" xfId="0" applyFont="1" applyFill="1" applyBorder="1" applyAlignment="1">
      <alignment horizontal="center" vertical="center" wrapText="1"/>
    </xf>
    <xf numFmtId="0" fontId="2" fillId="3" borderId="75" xfId="0" applyFont="1" applyFill="1" applyBorder="1" applyAlignment="1">
      <alignment horizontal="center" vertical="center" wrapText="1"/>
    </xf>
    <xf numFmtId="0" fontId="2" fillId="3" borderId="75" xfId="0" applyFont="1" applyFill="1" applyBorder="1" applyAlignment="1">
      <alignment horizontal="center" vertical="center"/>
    </xf>
    <xf numFmtId="0" fontId="2" fillId="3" borderId="89" xfId="0" applyFont="1" applyFill="1" applyBorder="1" applyAlignment="1">
      <alignment horizontal="center" vertical="center" wrapText="1"/>
    </xf>
    <xf numFmtId="0" fontId="6" fillId="2" borderId="0" xfId="0" applyFont="1" applyFill="1" applyAlignment="1">
      <alignment horizontal="center" vertical="center"/>
    </xf>
    <xf numFmtId="0" fontId="22" fillId="0" borderId="65" xfId="0" applyFont="1" applyBorder="1" applyAlignment="1">
      <alignment horizontal="center" vertical="center"/>
    </xf>
    <xf numFmtId="0" fontId="22" fillId="0" borderId="66" xfId="0" applyFont="1" applyBorder="1" applyAlignment="1">
      <alignment horizontal="center" vertical="center"/>
    </xf>
    <xf numFmtId="0" fontId="22" fillId="0" borderId="67" xfId="0" applyFont="1" applyBorder="1" applyAlignment="1">
      <alignment horizontal="center" vertical="center"/>
    </xf>
    <xf numFmtId="0" fontId="2" fillId="3" borderId="76" xfId="0" applyFont="1" applyFill="1" applyBorder="1" applyAlignment="1">
      <alignment horizontal="center" vertical="center" wrapText="1"/>
    </xf>
    <xf numFmtId="0" fontId="2" fillId="3" borderId="76" xfId="0" applyFont="1" applyFill="1" applyBorder="1" applyAlignment="1">
      <alignment horizontal="center" vertical="center"/>
    </xf>
    <xf numFmtId="15" fontId="6" fillId="3" borderId="106" xfId="0" applyNumberFormat="1" applyFont="1" applyFill="1" applyBorder="1" applyAlignment="1">
      <alignment horizontal="center" vertical="center"/>
    </xf>
    <xf numFmtId="15" fontId="6" fillId="3" borderId="107" xfId="0" applyNumberFormat="1" applyFont="1" applyFill="1" applyBorder="1" applyAlignment="1">
      <alignment horizontal="center" vertical="center"/>
    </xf>
    <xf numFmtId="0" fontId="2" fillId="3" borderId="30" xfId="0" applyFont="1" applyFill="1" applyBorder="1" applyAlignment="1">
      <alignment horizontal="center" vertical="center" wrapText="1"/>
    </xf>
    <xf numFmtId="0" fontId="5" fillId="0" borderId="55" xfId="0" applyFont="1" applyBorder="1" applyAlignment="1">
      <alignment horizontal="center" vertical="center"/>
    </xf>
    <xf numFmtId="0" fontId="5" fillId="0" borderId="76" xfId="0" applyFont="1" applyBorder="1" applyAlignment="1">
      <alignment horizontal="center" vertical="center"/>
    </xf>
    <xf numFmtId="0" fontId="5" fillId="0" borderId="57" xfId="0" applyFont="1" applyBorder="1" applyAlignment="1">
      <alignment horizontal="center" vertical="center"/>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15" fillId="3" borderId="8" xfId="0" applyFont="1" applyFill="1" applyBorder="1" applyAlignment="1">
      <alignment horizontal="center" vertical="center" wrapText="1"/>
    </xf>
    <xf numFmtId="0" fontId="15" fillId="3" borderId="98" xfId="0" applyFont="1" applyFill="1" applyBorder="1" applyAlignment="1" applyProtection="1">
      <alignment horizontal="left" vertical="top" wrapText="1" indent="1"/>
      <protection locked="0"/>
    </xf>
    <xf numFmtId="0" fontId="15" fillId="3" borderId="99" xfId="0" applyFont="1" applyFill="1" applyBorder="1" applyAlignment="1" applyProtection="1">
      <alignment horizontal="left" vertical="top" wrapText="1" indent="1"/>
      <protection locked="0"/>
    </xf>
    <xf numFmtId="0" fontId="26" fillId="3" borderId="0" xfId="0" applyFont="1" applyFill="1" applyAlignment="1">
      <alignment horizontal="center" vertical="center"/>
    </xf>
    <xf numFmtId="0" fontId="25" fillId="3" borderId="0" xfId="0" applyFont="1" applyFill="1" applyAlignment="1">
      <alignment horizontal="left" vertical="center" indent="1"/>
    </xf>
    <xf numFmtId="164" fontId="26" fillId="3" borderId="0" xfId="0" applyNumberFormat="1" applyFont="1" applyFill="1" applyAlignment="1">
      <alignment horizontal="left" vertical="center" indent="1"/>
    </xf>
    <xf numFmtId="14" fontId="25" fillId="3" borderId="0" xfId="0" applyNumberFormat="1" applyFont="1" applyFill="1" applyAlignment="1">
      <alignment horizontal="left" vertical="center" wrapText="1"/>
    </xf>
    <xf numFmtId="0" fontId="22" fillId="3" borderId="64" xfId="0" applyFont="1" applyFill="1" applyBorder="1" applyAlignment="1">
      <alignment horizontal="center" vertical="center" wrapText="1"/>
    </xf>
    <xf numFmtId="0" fontId="0" fillId="3" borderId="0" xfId="0" applyFill="1" applyAlignment="1">
      <alignment horizontal="left" vertical="center" indent="1"/>
    </xf>
    <xf numFmtId="49" fontId="59" fillId="3" borderId="4" xfId="0" applyNumberFormat="1" applyFont="1" applyFill="1" applyBorder="1" applyAlignment="1">
      <alignment horizontal="left" vertical="center" wrapText="1" indent="1"/>
    </xf>
    <xf numFmtId="0" fontId="42" fillId="2" borderId="0" xfId="0" applyFont="1" applyFill="1" applyAlignment="1">
      <alignment horizontal="right" vertical="center"/>
    </xf>
    <xf numFmtId="164" fontId="42" fillId="2" borderId="0" xfId="0" applyNumberFormat="1" applyFont="1" applyFill="1" applyAlignment="1">
      <alignment horizontal="left" vertical="center"/>
    </xf>
    <xf numFmtId="0" fontId="29" fillId="9" borderId="72" xfId="0" applyFont="1" applyFill="1" applyBorder="1" applyAlignment="1">
      <alignment horizontal="center" vertical="center"/>
    </xf>
    <xf numFmtId="0" fontId="29" fillId="9" borderId="62" xfId="0" applyFont="1" applyFill="1" applyBorder="1" applyAlignment="1">
      <alignment horizontal="center" vertical="center"/>
    </xf>
    <xf numFmtId="0" fontId="29" fillId="3" borderId="74" xfId="0" applyFont="1" applyFill="1" applyBorder="1" applyAlignment="1">
      <alignment horizontal="center" vertical="center"/>
    </xf>
    <xf numFmtId="0" fontId="29" fillId="3" borderId="73" xfId="0" applyFont="1" applyFill="1" applyBorder="1" applyAlignment="1">
      <alignment horizontal="center" vertical="center"/>
    </xf>
    <xf numFmtId="0" fontId="29" fillId="9" borderId="61" xfId="0" applyFont="1" applyFill="1" applyBorder="1" applyAlignment="1">
      <alignment horizontal="center" vertical="center"/>
    </xf>
    <xf numFmtId="0" fontId="29" fillId="3" borderId="72" xfId="0" applyFont="1" applyFill="1" applyBorder="1" applyAlignment="1">
      <alignment horizontal="center" vertical="center"/>
    </xf>
    <xf numFmtId="0" fontId="29" fillId="3" borderId="61" xfId="0" applyFont="1" applyFill="1" applyBorder="1" applyAlignment="1">
      <alignment horizontal="center" vertical="center"/>
    </xf>
    <xf numFmtId="0" fontId="29" fillId="3" borderId="0" xfId="0" applyFont="1" applyFill="1" applyAlignment="1">
      <alignment horizontal="center" vertical="center"/>
    </xf>
    <xf numFmtId="0" fontId="60" fillId="3" borderId="0" xfId="0" applyFont="1" applyFill="1" applyAlignment="1">
      <alignment horizontal="center" vertical="center"/>
    </xf>
    <xf numFmtId="0" fontId="60" fillId="3" borderId="4" xfId="0" applyFont="1" applyFill="1" applyBorder="1" applyAlignment="1">
      <alignment horizontal="center" vertical="center"/>
    </xf>
    <xf numFmtId="0" fontId="1" fillId="7" borderId="0" xfId="0" applyFont="1" applyFill="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17" fillId="0" borderId="0" xfId="0" applyFont="1" applyAlignment="1">
      <alignment horizontal="left" vertical="center" wrapText="1"/>
    </xf>
  </cellXfs>
  <cellStyles count="2">
    <cellStyle name="Hyperlink" xfId="1" builtinId="8"/>
    <cellStyle name="Normal" xfId="0" builtinId="0"/>
  </cellStyles>
  <dxfs count="811">
    <dxf>
      <numFmt numFmtId="164" formatCode="&quot;£&quot;#,##0.00"/>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numFmt numFmtId="30" formatCode="@"/>
      <alignment horizontal="center" vertical="center" textRotation="0" wrapText="1" indent="0" justifyLastLine="0" shrinkToFit="0" readingOrder="0"/>
    </dxf>
    <dxf>
      <font>
        <color theme="1"/>
      </font>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theme="0"/>
      </font>
      <fill>
        <patternFill>
          <bgColor rgb="FFE30613"/>
        </patternFill>
      </fill>
    </dxf>
    <dxf>
      <font>
        <color rgb="FF92D050"/>
      </font>
      <fill>
        <patternFill>
          <bgColor rgb="FF92D050"/>
        </patternFill>
      </fill>
    </dxf>
    <dxf>
      <font>
        <color theme="0"/>
      </font>
      <fill>
        <patternFill>
          <bgColor theme="0"/>
        </patternFill>
      </fill>
    </dxf>
    <dxf>
      <fill>
        <patternFill>
          <bgColor rgb="FFFFFF00"/>
        </patternFill>
      </fill>
    </dxf>
    <dxf>
      <border>
        <left style="thin">
          <color theme="0"/>
        </left>
        <right style="thin">
          <color theme="0"/>
        </right>
        <vertical/>
        <horizontal/>
      </border>
    </dxf>
    <dxf>
      <border>
        <right style="thin">
          <color theme="0"/>
        </right>
        <vertical/>
        <horizontal/>
      </border>
    </dxf>
    <dxf>
      <font>
        <b/>
        <i val="0"/>
        <color theme="0"/>
      </font>
      <fill>
        <patternFill>
          <bgColor rgb="FFE30613"/>
        </patternFill>
      </fill>
    </dxf>
    <dxf>
      <border>
        <bottom style="thin">
          <color rgb="FFE30613"/>
        </bottom>
        <vertical/>
        <horizontal/>
      </border>
    </dxf>
    <dxf>
      <border>
        <bottom style="thin">
          <color auto="1"/>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92D050"/>
      </font>
      <fill>
        <patternFill>
          <bgColor rgb="FF92D050"/>
        </patternFill>
      </fill>
    </dxf>
    <dxf>
      <font>
        <color rgb="FFE30613"/>
      </font>
    </dxf>
    <dxf>
      <font>
        <color rgb="FFE30613"/>
      </font>
    </dxf>
    <dxf>
      <font>
        <b/>
        <i val="0"/>
        <color theme="0"/>
      </font>
      <fill>
        <patternFill>
          <bgColor rgb="FFE30613"/>
        </patternFill>
      </fill>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tint="-4.9989318521683403E-2"/>
      </font>
      <fill>
        <patternFill>
          <bgColor theme="0" tint="-4.9989318521683403E-2"/>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color theme="0"/>
      </font>
    </dxf>
    <dxf>
      <font>
        <color theme="0"/>
      </font>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tint="-4.9989318521683403E-2"/>
      </font>
      <fill>
        <patternFill>
          <bgColor theme="0" tint="-4.9989318521683403E-2"/>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color theme="0"/>
      </font>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FFFF00"/>
      </font>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rgb="FF92D050"/>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color theme="0"/>
      </font>
    </dxf>
    <dxf>
      <fill>
        <patternFill>
          <bgColor rgb="FFFFFF00"/>
        </patternFill>
      </fill>
    </dxf>
    <dxf>
      <font>
        <color theme="0"/>
      </font>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ont>
        <color theme="0"/>
      </font>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E30046"/>
      <color rgb="FFE30613"/>
      <color rgb="FF0000FF"/>
      <color rgb="FFFFEBEC"/>
      <color rgb="FFFFFFFF"/>
      <color rgb="FFC0C0C0"/>
      <color rgb="FF66CCFF"/>
      <color rgb="FFF7F7F7"/>
      <color rgb="FFFED6D8"/>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Y$156" lockText="1" noThreeD="1"/>
</file>

<file path=xl/ctrlProps/ctrlProp10.xml><?xml version="1.0" encoding="utf-8"?>
<formControlPr xmlns="http://schemas.microsoft.com/office/spreadsheetml/2009/9/main" objectType="CheckBox" fmlaLink="$Y$137" lockText="1" noThreeD="1"/>
</file>

<file path=xl/ctrlProps/ctrlProp2.xml><?xml version="1.0" encoding="utf-8"?>
<formControlPr xmlns="http://schemas.microsoft.com/office/spreadsheetml/2009/9/main" objectType="CheckBox" fmlaLink="$Y$162" lockText="1" noThreeD="1"/>
</file>

<file path=xl/ctrlProps/ctrlProp3.xml><?xml version="1.0" encoding="utf-8"?>
<formControlPr xmlns="http://schemas.microsoft.com/office/spreadsheetml/2009/9/main" objectType="CheckBox" fmlaLink="$U$164" lockText="1" noThreeD="1"/>
</file>

<file path=xl/ctrlProps/ctrlProp4.xml><?xml version="1.0" encoding="utf-8"?>
<formControlPr xmlns="http://schemas.microsoft.com/office/spreadsheetml/2009/9/main" objectType="CheckBox" fmlaLink="$M$498" lockText="1" noThreeD="1"/>
</file>

<file path=xl/ctrlProps/ctrlProp5.xml><?xml version="1.0" encoding="utf-8"?>
<formControlPr xmlns="http://schemas.microsoft.com/office/spreadsheetml/2009/9/main" objectType="CheckBox" fmlaLink="$P$498" lockText="1" noThreeD="1"/>
</file>

<file path=xl/ctrlProps/ctrlProp6.xml><?xml version="1.0" encoding="utf-8"?>
<formControlPr xmlns="http://schemas.microsoft.com/office/spreadsheetml/2009/9/main" objectType="CheckBox" fmlaLink="$S$498" lockText="1" noThreeD="1"/>
</file>

<file path=xl/ctrlProps/ctrlProp7.xml><?xml version="1.0" encoding="utf-8"?>
<formControlPr xmlns="http://schemas.microsoft.com/office/spreadsheetml/2009/9/main" objectType="CheckBox" fmlaLink="$V$498" lockText="1" noThreeD="1"/>
</file>

<file path=xl/ctrlProps/ctrlProp8.xml><?xml version="1.0" encoding="utf-8"?>
<formControlPr xmlns="http://schemas.microsoft.com/office/spreadsheetml/2009/9/main" objectType="CheckBox" fmlaLink="$N$501" lockText="1" noThreeD="1"/>
</file>

<file path=xl/ctrlProps/ctrlProp9.xml><?xml version="1.0" encoding="utf-8"?>
<formControlPr xmlns="http://schemas.microsoft.com/office/spreadsheetml/2009/9/main" objectType="CheckBox" fmlaLink="$T$50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50801</xdr:colOff>
      <xdr:row>7</xdr:row>
      <xdr:rowOff>111125</xdr:rowOff>
    </xdr:from>
    <xdr:to>
      <xdr:col>21</xdr:col>
      <xdr:colOff>169475</xdr:colOff>
      <xdr:row>65</xdr:row>
      <xdr:rowOff>133349</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1" y="1333500"/>
          <a:ext cx="7659299" cy="1015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63500</xdr:colOff>
          <xdr:row>136</xdr:row>
          <xdr:rowOff>0</xdr:rowOff>
        </xdr:from>
        <xdr:to>
          <xdr:col>24</xdr:col>
          <xdr:colOff>260350</xdr:colOff>
          <xdr:row>137</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63500</xdr:colOff>
          <xdr:row>155</xdr:row>
          <xdr:rowOff>25400</xdr:rowOff>
        </xdr:from>
        <xdr:to>
          <xdr:col>24</xdr:col>
          <xdr:colOff>260350</xdr:colOff>
          <xdr:row>156</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161</xdr:row>
          <xdr:rowOff>25400</xdr:rowOff>
        </xdr:from>
        <xdr:to>
          <xdr:col>24</xdr:col>
          <xdr:colOff>254000</xdr:colOff>
          <xdr:row>162</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63500</xdr:colOff>
          <xdr:row>163</xdr:row>
          <xdr:rowOff>25400</xdr:rowOff>
        </xdr:from>
        <xdr:to>
          <xdr:col>20</xdr:col>
          <xdr:colOff>260350</xdr:colOff>
          <xdr:row>164</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20</xdr:col>
      <xdr:colOff>225425</xdr:colOff>
      <xdr:row>1406</xdr:row>
      <xdr:rowOff>111125</xdr:rowOff>
    </xdr:from>
    <xdr:to>
      <xdr:col>28</xdr:col>
      <xdr:colOff>96340</xdr:colOff>
      <xdr:row>1407</xdr:row>
      <xdr:rowOff>1541782</xdr:rowOff>
    </xdr:to>
    <xdr:pic>
      <xdr:nvPicPr>
        <xdr:cNvPr id="9" name="image">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338" t="1433" r="21502" b="3107"/>
        <a:stretch/>
      </xdr:blipFill>
      <xdr:spPr bwMode="auto">
        <a:xfrm>
          <a:off x="6226175" y="250580525"/>
          <a:ext cx="2554605" cy="203263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114300</xdr:colOff>
      <xdr:row>1409</xdr:row>
      <xdr:rowOff>352425</xdr:rowOff>
    </xdr:from>
    <xdr:to>
      <xdr:col>10</xdr:col>
      <xdr:colOff>168698</xdr:colOff>
      <xdr:row>1410</xdr:row>
      <xdr:rowOff>1579245</xdr:rowOff>
    </xdr:to>
    <xdr:pic>
      <xdr:nvPicPr>
        <xdr:cNvPr id="12" name="image">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253222125"/>
          <a:ext cx="3258820" cy="1627505"/>
        </a:xfrm>
        <a:prstGeom prst="rect">
          <a:avLst/>
        </a:prstGeom>
        <a:noFill/>
        <a:ln>
          <a:noFill/>
        </a:ln>
      </xdr:spPr>
    </xdr:pic>
    <xdr:clientData/>
  </xdr:twoCellAnchor>
  <xdr:twoCellAnchor editAs="oneCell">
    <xdr:from>
      <xdr:col>1</xdr:col>
      <xdr:colOff>158751</xdr:colOff>
      <xdr:row>1421</xdr:row>
      <xdr:rowOff>123826</xdr:rowOff>
    </xdr:from>
    <xdr:to>
      <xdr:col>10</xdr:col>
      <xdr:colOff>287444</xdr:colOff>
      <xdr:row>1421</xdr:row>
      <xdr:rowOff>1769404</xdr:rowOff>
    </xdr:to>
    <xdr:pic>
      <xdr:nvPicPr>
        <xdr:cNvPr id="16" name="image">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76" y="256879726"/>
          <a:ext cx="3324225" cy="1667803"/>
        </a:xfrm>
        <a:prstGeom prst="rect">
          <a:avLst/>
        </a:prstGeom>
        <a:noFill/>
        <a:ln>
          <a:noFill/>
        </a:ln>
      </xdr:spPr>
    </xdr:pic>
    <xdr:clientData/>
  </xdr:twoCellAnchor>
  <xdr:twoCellAnchor editAs="oneCell">
    <xdr:from>
      <xdr:col>2</xdr:col>
      <xdr:colOff>126365</xdr:colOff>
      <xdr:row>0</xdr:row>
      <xdr:rowOff>140752</xdr:rowOff>
    </xdr:from>
    <xdr:to>
      <xdr:col>6</xdr:col>
      <xdr:colOff>16374</xdr:colOff>
      <xdr:row>3</xdr:row>
      <xdr:rowOff>131662</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821690" y="140752"/>
          <a:ext cx="1141594" cy="590985"/>
        </a:xfrm>
        <a:prstGeom prst="rect">
          <a:avLst/>
        </a:prstGeom>
      </xdr:spPr>
    </xdr:pic>
    <xdr:clientData/>
  </xdr:twoCellAnchor>
  <xdr:twoCellAnchor editAs="oneCell">
    <xdr:from>
      <xdr:col>1</xdr:col>
      <xdr:colOff>251460</xdr:colOff>
      <xdr:row>5</xdr:row>
      <xdr:rowOff>22648</xdr:rowOff>
    </xdr:from>
    <xdr:to>
      <xdr:col>30</xdr:col>
      <xdr:colOff>97464</xdr:colOff>
      <xdr:row>5</xdr:row>
      <xdr:rowOff>3809311</xdr:rowOff>
    </xdr:to>
    <xdr:pic>
      <xdr:nvPicPr>
        <xdr:cNvPr id="2" name="Picture 2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5"/>
        <a:stretch>
          <a:fillRect/>
        </a:stretch>
      </xdr:blipFill>
      <xdr:spPr>
        <a:xfrm>
          <a:off x="632460" y="876088"/>
          <a:ext cx="9461174" cy="37853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63500</xdr:colOff>
          <xdr:row>497</xdr:row>
          <xdr:rowOff>38100</xdr:rowOff>
        </xdr:from>
        <xdr:to>
          <xdr:col>12</xdr:col>
          <xdr:colOff>266700</xdr:colOff>
          <xdr:row>497</xdr:row>
          <xdr:rowOff>317500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63500</xdr:colOff>
          <xdr:row>497</xdr:row>
          <xdr:rowOff>63500</xdr:rowOff>
        </xdr:from>
        <xdr:to>
          <xdr:col>15</xdr:col>
          <xdr:colOff>292100</xdr:colOff>
          <xdr:row>497</xdr:row>
          <xdr:rowOff>273050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63500</xdr:colOff>
          <xdr:row>497</xdr:row>
          <xdr:rowOff>63500</xdr:rowOff>
        </xdr:from>
        <xdr:to>
          <xdr:col>18</xdr:col>
          <xdr:colOff>266700</xdr:colOff>
          <xdr:row>497</xdr:row>
          <xdr:rowOff>273050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63500</xdr:colOff>
          <xdr:row>497</xdr:row>
          <xdr:rowOff>63500</xdr:rowOff>
        </xdr:from>
        <xdr:to>
          <xdr:col>21</xdr:col>
          <xdr:colOff>266700</xdr:colOff>
          <xdr:row>497</xdr:row>
          <xdr:rowOff>273050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63500</xdr:colOff>
          <xdr:row>500</xdr:row>
          <xdr:rowOff>38100</xdr:rowOff>
        </xdr:from>
        <xdr:to>
          <xdr:col>13</xdr:col>
          <xdr:colOff>266700</xdr:colOff>
          <xdr:row>500</xdr:row>
          <xdr:rowOff>304800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63500</xdr:colOff>
          <xdr:row>500</xdr:row>
          <xdr:rowOff>38100</xdr:rowOff>
        </xdr:from>
        <xdr:to>
          <xdr:col>19</xdr:col>
          <xdr:colOff>241300</xdr:colOff>
          <xdr:row>500</xdr:row>
          <xdr:rowOff>304800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3175</xdr:colOff>
      <xdr:row>1390</xdr:row>
      <xdr:rowOff>3170</xdr:rowOff>
    </xdr:from>
    <xdr:to>
      <xdr:col>2</xdr:col>
      <xdr:colOff>66675</xdr:colOff>
      <xdr:row>1391</xdr:row>
      <xdr:rowOff>14322</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696595" y="29227589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X0A0T</a:t>
          </a:r>
        </a:p>
      </xdr:txBody>
    </xdr:sp>
    <xdr:clientData/>
  </xdr:twoCellAnchor>
  <xdr:twoCellAnchor>
    <xdr:from>
      <xdr:col>0</xdr:col>
      <xdr:colOff>3175</xdr:colOff>
      <xdr:row>1408</xdr:row>
      <xdr:rowOff>3170</xdr:rowOff>
    </xdr:from>
    <xdr:to>
      <xdr:col>0</xdr:col>
      <xdr:colOff>66675</xdr:colOff>
      <xdr:row>1409</xdr:row>
      <xdr:rowOff>14322</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175" y="29814329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X0A1T</a:t>
          </a:r>
        </a:p>
      </xdr:txBody>
    </xdr:sp>
    <xdr:clientData/>
  </xdr:twoCellAnchor>
  <xdr:twoCellAnchor>
    <xdr:from>
      <xdr:col>0</xdr:col>
      <xdr:colOff>3175</xdr:colOff>
      <xdr:row>1372</xdr:row>
      <xdr:rowOff>3170</xdr:rowOff>
    </xdr:from>
    <xdr:to>
      <xdr:col>0</xdr:col>
      <xdr:colOff>66675</xdr:colOff>
      <xdr:row>1372</xdr:row>
      <xdr:rowOff>105762</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175" y="28838969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X0A3T</a:t>
          </a:r>
        </a:p>
      </xdr:txBody>
    </xdr:sp>
    <xdr:clientData/>
  </xdr:twoCellAnchor>
  <xdr:twoCellAnchor>
    <xdr:from>
      <xdr:col>0</xdr:col>
      <xdr:colOff>3175</xdr:colOff>
      <xdr:row>1328</xdr:row>
      <xdr:rowOff>3180</xdr:rowOff>
    </xdr:from>
    <xdr:to>
      <xdr:col>0</xdr:col>
      <xdr:colOff>66675</xdr:colOff>
      <xdr:row>1328</xdr:row>
      <xdr:rowOff>105772</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175" y="27900186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X0A4T</a:t>
          </a:r>
        </a:p>
      </xdr:txBody>
    </xdr:sp>
    <xdr:clientData/>
  </xdr:twoCellAnchor>
  <xdr:twoCellAnchor>
    <xdr:from>
      <xdr:col>0</xdr:col>
      <xdr:colOff>3175</xdr:colOff>
      <xdr:row>1304</xdr:row>
      <xdr:rowOff>3185</xdr:rowOff>
    </xdr:from>
    <xdr:to>
      <xdr:col>0</xdr:col>
      <xdr:colOff>66675</xdr:colOff>
      <xdr:row>1304</xdr:row>
      <xdr:rowOff>105777</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3175" y="27560334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X0A5T</a:t>
          </a:r>
        </a:p>
      </xdr:txBody>
    </xdr:sp>
    <xdr:clientData/>
  </xdr:twoCellAnchor>
  <xdr:twoCellAnchor>
    <xdr:from>
      <xdr:col>0</xdr:col>
      <xdr:colOff>3175</xdr:colOff>
      <xdr:row>1257</xdr:row>
      <xdr:rowOff>3175</xdr:rowOff>
    </xdr:from>
    <xdr:to>
      <xdr:col>0</xdr:col>
      <xdr:colOff>66675</xdr:colOff>
      <xdr:row>1258</xdr:row>
      <xdr:rowOff>14327</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3175" y="2662459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X0A6T</a:t>
          </a:r>
        </a:p>
      </xdr:txBody>
    </xdr:sp>
    <xdr:clientData/>
  </xdr:twoCellAnchor>
  <xdr:twoCellAnchor>
    <xdr:from>
      <xdr:col>0</xdr:col>
      <xdr:colOff>3175</xdr:colOff>
      <xdr:row>1219</xdr:row>
      <xdr:rowOff>3165</xdr:rowOff>
    </xdr:from>
    <xdr:to>
      <xdr:col>0</xdr:col>
      <xdr:colOff>66675</xdr:colOff>
      <xdr:row>1219</xdr:row>
      <xdr:rowOff>105757</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3175" y="25814590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X0A7T</a:t>
          </a:r>
        </a:p>
      </xdr:txBody>
    </xdr:sp>
    <xdr:clientData/>
  </xdr:twoCellAnchor>
  <xdr:twoCellAnchor>
    <xdr:from>
      <xdr:col>0</xdr:col>
      <xdr:colOff>3175</xdr:colOff>
      <xdr:row>1147</xdr:row>
      <xdr:rowOff>3180</xdr:rowOff>
    </xdr:from>
    <xdr:to>
      <xdr:col>0</xdr:col>
      <xdr:colOff>66675</xdr:colOff>
      <xdr:row>1148</xdr:row>
      <xdr:rowOff>14332</xdr:rowOff>
    </xdr:to>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3175" y="24406416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X0A8T</a:t>
          </a:r>
        </a:p>
      </xdr:txBody>
    </xdr:sp>
    <xdr:clientData/>
  </xdr:twoCellAnchor>
  <xdr:twoCellAnchor>
    <xdr:from>
      <xdr:col>0</xdr:col>
      <xdr:colOff>3175</xdr:colOff>
      <xdr:row>1074</xdr:row>
      <xdr:rowOff>3185</xdr:rowOff>
    </xdr:from>
    <xdr:to>
      <xdr:col>0</xdr:col>
      <xdr:colOff>66675</xdr:colOff>
      <xdr:row>1074</xdr:row>
      <xdr:rowOff>105777</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3175" y="22854984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X0A9T</a:t>
          </a:r>
        </a:p>
      </xdr:txBody>
    </xdr:sp>
    <xdr:clientData/>
  </xdr:twoCellAnchor>
  <xdr:twoCellAnchor>
    <xdr:from>
      <xdr:col>0</xdr:col>
      <xdr:colOff>3175</xdr:colOff>
      <xdr:row>1000</xdr:row>
      <xdr:rowOff>3180</xdr:rowOff>
    </xdr:from>
    <xdr:to>
      <xdr:col>0</xdr:col>
      <xdr:colOff>66675</xdr:colOff>
      <xdr:row>1001</xdr:row>
      <xdr:rowOff>14332</xdr:rowOff>
    </xdr:to>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3175" y="21358416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X0A10T</a:t>
          </a:r>
        </a:p>
      </xdr:txBody>
    </xdr:sp>
    <xdr:clientData/>
  </xdr:twoCellAnchor>
  <xdr:twoCellAnchor>
    <xdr:from>
      <xdr:col>0</xdr:col>
      <xdr:colOff>3175</xdr:colOff>
      <xdr:row>957</xdr:row>
      <xdr:rowOff>3177</xdr:rowOff>
    </xdr:from>
    <xdr:to>
      <xdr:col>0</xdr:col>
      <xdr:colOff>66675</xdr:colOff>
      <xdr:row>957</xdr:row>
      <xdr:rowOff>105769</xdr:rowOff>
    </xdr:to>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175" y="203739117"/>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X0A11T</a:t>
          </a:r>
        </a:p>
      </xdr:txBody>
    </xdr:sp>
    <xdr:clientData/>
  </xdr:twoCellAnchor>
  <xdr:twoCellAnchor>
    <xdr:from>
      <xdr:col>0</xdr:col>
      <xdr:colOff>3175</xdr:colOff>
      <xdr:row>912</xdr:row>
      <xdr:rowOff>3170</xdr:rowOff>
    </xdr:from>
    <xdr:to>
      <xdr:col>0</xdr:col>
      <xdr:colOff>66675</xdr:colOff>
      <xdr:row>912</xdr:row>
      <xdr:rowOff>105762</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3175" y="19283489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X0A12T</a:t>
          </a:r>
        </a:p>
      </xdr:txBody>
    </xdr:sp>
    <xdr:clientData/>
  </xdr:twoCellAnchor>
  <xdr:twoCellAnchor>
    <xdr:from>
      <xdr:col>0</xdr:col>
      <xdr:colOff>3175</xdr:colOff>
      <xdr:row>880</xdr:row>
      <xdr:rowOff>3180</xdr:rowOff>
    </xdr:from>
    <xdr:to>
      <xdr:col>0</xdr:col>
      <xdr:colOff>66675</xdr:colOff>
      <xdr:row>881</xdr:row>
      <xdr:rowOff>14332</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3175" y="18546636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X0A13T</a:t>
          </a:r>
        </a:p>
      </xdr:txBody>
    </xdr:sp>
    <xdr:clientData/>
  </xdr:twoCellAnchor>
  <xdr:twoCellAnchor>
    <xdr:from>
      <xdr:col>0</xdr:col>
      <xdr:colOff>3175</xdr:colOff>
      <xdr:row>837</xdr:row>
      <xdr:rowOff>3177</xdr:rowOff>
    </xdr:from>
    <xdr:to>
      <xdr:col>0</xdr:col>
      <xdr:colOff>66675</xdr:colOff>
      <xdr:row>837</xdr:row>
      <xdr:rowOff>105769</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3175" y="173373417"/>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X0A14T</a:t>
          </a:r>
        </a:p>
      </xdr:txBody>
    </xdr:sp>
    <xdr:clientData/>
  </xdr:twoCellAnchor>
  <xdr:twoCellAnchor>
    <xdr:from>
      <xdr:col>0</xdr:col>
      <xdr:colOff>3175</xdr:colOff>
      <xdr:row>804</xdr:row>
      <xdr:rowOff>3173</xdr:rowOff>
    </xdr:from>
    <xdr:to>
      <xdr:col>0</xdr:col>
      <xdr:colOff>66675</xdr:colOff>
      <xdr:row>805</xdr:row>
      <xdr:rowOff>44805</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3175" y="161798633"/>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X0A15T</a:t>
          </a:r>
        </a:p>
      </xdr:txBody>
    </xdr:sp>
    <xdr:clientData/>
  </xdr:twoCellAnchor>
  <xdr:twoCellAnchor>
    <xdr:from>
      <xdr:col>0</xdr:col>
      <xdr:colOff>3175</xdr:colOff>
      <xdr:row>789</xdr:row>
      <xdr:rowOff>3173</xdr:rowOff>
    </xdr:from>
    <xdr:to>
      <xdr:col>0</xdr:col>
      <xdr:colOff>66675</xdr:colOff>
      <xdr:row>790</xdr:row>
      <xdr:rowOff>44805</xdr:rowOff>
    </xdr:to>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3175" y="160122233"/>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X0A16T</a:t>
          </a:r>
        </a:p>
      </xdr:txBody>
    </xdr:sp>
    <xdr:clientData/>
  </xdr:twoCellAnchor>
  <xdr:twoCellAnchor>
    <xdr:from>
      <xdr:col>0</xdr:col>
      <xdr:colOff>3175</xdr:colOff>
      <xdr:row>752</xdr:row>
      <xdr:rowOff>3180</xdr:rowOff>
    </xdr:from>
    <xdr:to>
      <xdr:col>0</xdr:col>
      <xdr:colOff>66675</xdr:colOff>
      <xdr:row>753</xdr:row>
      <xdr:rowOff>44812</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3175" y="15414816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X0A17T</a:t>
          </a:r>
        </a:p>
      </xdr:txBody>
    </xdr:sp>
    <xdr:clientData/>
  </xdr:twoCellAnchor>
  <xdr:twoCellAnchor>
    <xdr:from>
      <xdr:col>0</xdr:col>
      <xdr:colOff>3175</xdr:colOff>
      <xdr:row>688</xdr:row>
      <xdr:rowOff>3170</xdr:rowOff>
    </xdr:from>
    <xdr:to>
      <xdr:col>0</xdr:col>
      <xdr:colOff>66675</xdr:colOff>
      <xdr:row>689</xdr:row>
      <xdr:rowOff>44802</xdr:rowOff>
    </xdr:to>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3175" y="13949489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X0A18T</a:t>
          </a:r>
        </a:p>
      </xdr:txBody>
    </xdr:sp>
    <xdr:clientData/>
  </xdr:twoCellAnchor>
  <xdr:twoCellAnchor>
    <xdr:from>
      <xdr:col>0</xdr:col>
      <xdr:colOff>3175</xdr:colOff>
      <xdr:row>751</xdr:row>
      <xdr:rowOff>3177</xdr:rowOff>
    </xdr:from>
    <xdr:to>
      <xdr:col>0</xdr:col>
      <xdr:colOff>66675</xdr:colOff>
      <xdr:row>751</xdr:row>
      <xdr:rowOff>105769</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175" y="153637617"/>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X0A19T</a:t>
          </a:r>
        </a:p>
      </xdr:txBody>
    </xdr:sp>
    <xdr:clientData/>
  </xdr:twoCellAnchor>
  <xdr:twoCellAnchor>
    <xdr:from>
      <xdr:col>0</xdr:col>
      <xdr:colOff>3175</xdr:colOff>
      <xdr:row>746</xdr:row>
      <xdr:rowOff>3180</xdr:rowOff>
    </xdr:from>
    <xdr:to>
      <xdr:col>0</xdr:col>
      <xdr:colOff>66675</xdr:colOff>
      <xdr:row>747</xdr:row>
      <xdr:rowOff>14332</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3175" y="15285276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X0A20T</a:t>
          </a:r>
        </a:p>
      </xdr:txBody>
    </xdr:sp>
    <xdr:clientData/>
  </xdr:twoCellAnchor>
  <xdr:twoCellAnchor>
    <xdr:from>
      <xdr:col>0</xdr:col>
      <xdr:colOff>3175</xdr:colOff>
      <xdr:row>695</xdr:row>
      <xdr:rowOff>3177</xdr:rowOff>
    </xdr:from>
    <xdr:to>
      <xdr:col>0</xdr:col>
      <xdr:colOff>66675</xdr:colOff>
      <xdr:row>695</xdr:row>
      <xdr:rowOff>105769</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175" y="141331317"/>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X0A21T</a:t>
          </a:r>
        </a:p>
      </xdr:txBody>
    </xdr:sp>
    <xdr:clientData/>
  </xdr:twoCellAnchor>
  <xdr:twoCellAnchor>
    <xdr:from>
      <xdr:col>0</xdr:col>
      <xdr:colOff>3175</xdr:colOff>
      <xdr:row>721</xdr:row>
      <xdr:rowOff>3170</xdr:rowOff>
    </xdr:from>
    <xdr:to>
      <xdr:col>0</xdr:col>
      <xdr:colOff>66675</xdr:colOff>
      <xdr:row>721</xdr:row>
      <xdr:rowOff>105762</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175" y="14753399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X0A22T</a:t>
          </a:r>
        </a:p>
      </xdr:txBody>
    </xdr:sp>
    <xdr:clientData/>
  </xdr:twoCellAnchor>
  <xdr:twoCellAnchor>
    <xdr:from>
      <xdr:col>0</xdr:col>
      <xdr:colOff>3175</xdr:colOff>
      <xdr:row>276</xdr:row>
      <xdr:rowOff>3176</xdr:rowOff>
    </xdr:from>
    <xdr:to>
      <xdr:col>0</xdr:col>
      <xdr:colOff>66675</xdr:colOff>
      <xdr:row>277</xdr:row>
      <xdr:rowOff>44808</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3175" y="61847096"/>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X0A23T</a:t>
          </a:r>
        </a:p>
      </xdr:txBody>
    </xdr:sp>
    <xdr:clientData/>
  </xdr:twoCellAnchor>
  <xdr:twoCellAnchor>
    <xdr:from>
      <xdr:col>0</xdr:col>
      <xdr:colOff>3175</xdr:colOff>
      <xdr:row>285</xdr:row>
      <xdr:rowOff>3176</xdr:rowOff>
    </xdr:from>
    <xdr:to>
      <xdr:col>0</xdr:col>
      <xdr:colOff>66675</xdr:colOff>
      <xdr:row>285</xdr:row>
      <xdr:rowOff>105768</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3175" y="63104396"/>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X0A24T</a:t>
          </a:r>
        </a:p>
      </xdr:txBody>
    </xdr:sp>
    <xdr:clientData/>
  </xdr:twoCellAnchor>
  <xdr:twoCellAnchor>
    <xdr:from>
      <xdr:col>0</xdr:col>
      <xdr:colOff>3175</xdr:colOff>
      <xdr:row>332</xdr:row>
      <xdr:rowOff>3176</xdr:rowOff>
    </xdr:from>
    <xdr:to>
      <xdr:col>0</xdr:col>
      <xdr:colOff>66675</xdr:colOff>
      <xdr:row>333</xdr:row>
      <xdr:rowOff>44808</xdr:rowOff>
    </xdr:to>
    <xdr:sp macro="" textlink="">
      <xdr:nvSpPr>
        <xdr:cNvPr id="1024" name="TextBox 1023">
          <a:extLst>
            <a:ext uri="{FF2B5EF4-FFF2-40B4-BE49-F238E27FC236}">
              <a16:creationId xmlns:a16="http://schemas.microsoft.com/office/drawing/2014/main" id="{00000000-0008-0000-0100-000000040000}"/>
            </a:ext>
          </a:extLst>
        </xdr:cNvPr>
        <xdr:cNvSpPr txBox="1"/>
      </xdr:nvSpPr>
      <xdr:spPr>
        <a:xfrm>
          <a:off x="3175" y="70038596"/>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X0A25T</a:t>
          </a:r>
        </a:p>
      </xdr:txBody>
    </xdr:sp>
    <xdr:clientData/>
  </xdr:twoCellAnchor>
  <xdr:twoCellAnchor>
    <xdr:from>
      <xdr:col>0</xdr:col>
      <xdr:colOff>3175</xdr:colOff>
      <xdr:row>357</xdr:row>
      <xdr:rowOff>3174</xdr:rowOff>
    </xdr:from>
    <xdr:to>
      <xdr:col>0</xdr:col>
      <xdr:colOff>66675</xdr:colOff>
      <xdr:row>357</xdr:row>
      <xdr:rowOff>105766</xdr:rowOff>
    </xdr:to>
    <xdr:sp macro="" textlink="">
      <xdr:nvSpPr>
        <xdr:cNvPr id="1035" name="TextBox 1034">
          <a:extLst>
            <a:ext uri="{FF2B5EF4-FFF2-40B4-BE49-F238E27FC236}">
              <a16:creationId xmlns:a16="http://schemas.microsoft.com/office/drawing/2014/main" id="{00000000-0008-0000-0100-00000B040000}"/>
            </a:ext>
          </a:extLst>
        </xdr:cNvPr>
        <xdr:cNvSpPr txBox="1"/>
      </xdr:nvSpPr>
      <xdr:spPr>
        <a:xfrm>
          <a:off x="3175" y="73223754"/>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X0A26T</a:t>
          </a:r>
        </a:p>
      </xdr:txBody>
    </xdr:sp>
    <xdr:clientData/>
  </xdr:twoCellAnchor>
  <xdr:twoCellAnchor>
    <xdr:from>
      <xdr:col>0</xdr:col>
      <xdr:colOff>3175</xdr:colOff>
      <xdr:row>438</xdr:row>
      <xdr:rowOff>3177</xdr:rowOff>
    </xdr:from>
    <xdr:to>
      <xdr:col>0</xdr:col>
      <xdr:colOff>66675</xdr:colOff>
      <xdr:row>438</xdr:row>
      <xdr:rowOff>105769</xdr:rowOff>
    </xdr:to>
    <xdr:sp macro="" textlink="">
      <xdr:nvSpPr>
        <xdr:cNvPr id="1036" name="TextBox 1035">
          <a:extLst>
            <a:ext uri="{FF2B5EF4-FFF2-40B4-BE49-F238E27FC236}">
              <a16:creationId xmlns:a16="http://schemas.microsoft.com/office/drawing/2014/main" id="{00000000-0008-0000-0100-00000C040000}"/>
            </a:ext>
          </a:extLst>
        </xdr:cNvPr>
        <xdr:cNvSpPr txBox="1"/>
      </xdr:nvSpPr>
      <xdr:spPr>
        <a:xfrm>
          <a:off x="3175" y="87305517"/>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X0A27T</a:t>
          </a:r>
        </a:p>
      </xdr:txBody>
    </xdr:sp>
    <xdr:clientData/>
  </xdr:twoCellAnchor>
  <xdr:twoCellAnchor>
    <xdr:from>
      <xdr:col>0</xdr:col>
      <xdr:colOff>3175</xdr:colOff>
      <xdr:row>454</xdr:row>
      <xdr:rowOff>3175</xdr:rowOff>
    </xdr:from>
    <xdr:to>
      <xdr:col>0</xdr:col>
      <xdr:colOff>66675</xdr:colOff>
      <xdr:row>455</xdr:row>
      <xdr:rowOff>44807</xdr:rowOff>
    </xdr:to>
    <xdr:sp macro="" textlink="">
      <xdr:nvSpPr>
        <xdr:cNvPr id="1037" name="TextBox 1036">
          <a:extLst>
            <a:ext uri="{FF2B5EF4-FFF2-40B4-BE49-F238E27FC236}">
              <a16:creationId xmlns:a16="http://schemas.microsoft.com/office/drawing/2014/main" id="{00000000-0008-0000-0100-00000D040000}"/>
            </a:ext>
          </a:extLst>
        </xdr:cNvPr>
        <xdr:cNvSpPr txBox="1"/>
      </xdr:nvSpPr>
      <xdr:spPr>
        <a:xfrm>
          <a:off x="3175" y="904144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X0A28T</a:t>
          </a:r>
        </a:p>
      </xdr:txBody>
    </xdr:sp>
    <xdr:clientData/>
  </xdr:twoCellAnchor>
  <xdr:twoCellAnchor>
    <xdr:from>
      <xdr:col>0</xdr:col>
      <xdr:colOff>3175</xdr:colOff>
      <xdr:row>494</xdr:row>
      <xdr:rowOff>3175</xdr:rowOff>
    </xdr:from>
    <xdr:to>
      <xdr:col>0</xdr:col>
      <xdr:colOff>66675</xdr:colOff>
      <xdr:row>494</xdr:row>
      <xdr:rowOff>105767</xdr:rowOff>
    </xdr:to>
    <xdr:sp macro="" textlink="">
      <xdr:nvSpPr>
        <xdr:cNvPr id="1038" name="TextBox 1037">
          <a:extLst>
            <a:ext uri="{FF2B5EF4-FFF2-40B4-BE49-F238E27FC236}">
              <a16:creationId xmlns:a16="http://schemas.microsoft.com/office/drawing/2014/main" id="{00000000-0008-0000-0100-00000E040000}"/>
            </a:ext>
          </a:extLst>
        </xdr:cNvPr>
        <xdr:cNvSpPr txBox="1"/>
      </xdr:nvSpPr>
      <xdr:spPr>
        <a:xfrm>
          <a:off x="3175" y="980344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X0A29T</a:t>
          </a:r>
        </a:p>
      </xdr:txBody>
    </xdr:sp>
    <xdr:clientData/>
  </xdr:twoCellAnchor>
  <xdr:twoCellAnchor>
    <xdr:from>
      <xdr:col>0</xdr:col>
      <xdr:colOff>3175</xdr:colOff>
      <xdr:row>532</xdr:row>
      <xdr:rowOff>3177</xdr:rowOff>
    </xdr:from>
    <xdr:to>
      <xdr:col>0</xdr:col>
      <xdr:colOff>66675</xdr:colOff>
      <xdr:row>532</xdr:row>
      <xdr:rowOff>105769</xdr:rowOff>
    </xdr:to>
    <xdr:sp macro="" textlink="">
      <xdr:nvSpPr>
        <xdr:cNvPr id="1039" name="TextBox 1038">
          <a:extLst>
            <a:ext uri="{FF2B5EF4-FFF2-40B4-BE49-F238E27FC236}">
              <a16:creationId xmlns:a16="http://schemas.microsoft.com/office/drawing/2014/main" id="{00000000-0008-0000-0100-00000F040000}"/>
            </a:ext>
          </a:extLst>
        </xdr:cNvPr>
        <xdr:cNvSpPr txBox="1"/>
      </xdr:nvSpPr>
      <xdr:spPr>
        <a:xfrm>
          <a:off x="3175" y="106203117"/>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X0A30T</a:t>
          </a:r>
        </a:p>
      </xdr:txBody>
    </xdr:sp>
    <xdr:clientData/>
  </xdr:twoCellAnchor>
  <xdr:twoCellAnchor>
    <xdr:from>
      <xdr:col>0</xdr:col>
      <xdr:colOff>3175</xdr:colOff>
      <xdr:row>551</xdr:row>
      <xdr:rowOff>3177</xdr:rowOff>
    </xdr:from>
    <xdr:to>
      <xdr:col>0</xdr:col>
      <xdr:colOff>66675</xdr:colOff>
      <xdr:row>551</xdr:row>
      <xdr:rowOff>105769</xdr:rowOff>
    </xdr:to>
    <xdr:sp macro="" textlink="">
      <xdr:nvSpPr>
        <xdr:cNvPr id="1040" name="TextBox 1039">
          <a:extLst>
            <a:ext uri="{FF2B5EF4-FFF2-40B4-BE49-F238E27FC236}">
              <a16:creationId xmlns:a16="http://schemas.microsoft.com/office/drawing/2014/main" id="{00000000-0008-0000-0100-000010040000}"/>
            </a:ext>
          </a:extLst>
        </xdr:cNvPr>
        <xdr:cNvSpPr txBox="1"/>
      </xdr:nvSpPr>
      <xdr:spPr>
        <a:xfrm>
          <a:off x="3175" y="111156117"/>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X0A31T</a:t>
          </a:r>
        </a:p>
      </xdr:txBody>
    </xdr:sp>
    <xdr:clientData/>
  </xdr:twoCellAnchor>
  <xdr:twoCellAnchor>
    <xdr:from>
      <xdr:col>0</xdr:col>
      <xdr:colOff>3175</xdr:colOff>
      <xdr:row>557</xdr:row>
      <xdr:rowOff>3177</xdr:rowOff>
    </xdr:from>
    <xdr:to>
      <xdr:col>0</xdr:col>
      <xdr:colOff>66675</xdr:colOff>
      <xdr:row>557</xdr:row>
      <xdr:rowOff>105769</xdr:rowOff>
    </xdr:to>
    <xdr:sp macro="" textlink="">
      <xdr:nvSpPr>
        <xdr:cNvPr id="1041" name="TextBox 1040">
          <a:extLst>
            <a:ext uri="{FF2B5EF4-FFF2-40B4-BE49-F238E27FC236}">
              <a16:creationId xmlns:a16="http://schemas.microsoft.com/office/drawing/2014/main" id="{00000000-0008-0000-0100-000011040000}"/>
            </a:ext>
          </a:extLst>
        </xdr:cNvPr>
        <xdr:cNvSpPr txBox="1"/>
      </xdr:nvSpPr>
      <xdr:spPr>
        <a:xfrm>
          <a:off x="3175" y="112603917"/>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X0A32T</a:t>
          </a:r>
        </a:p>
      </xdr:txBody>
    </xdr:sp>
    <xdr:clientData/>
  </xdr:twoCellAnchor>
  <xdr:twoCellAnchor>
    <xdr:from>
      <xdr:col>0</xdr:col>
      <xdr:colOff>3175</xdr:colOff>
      <xdr:row>570</xdr:row>
      <xdr:rowOff>3180</xdr:rowOff>
    </xdr:from>
    <xdr:to>
      <xdr:col>0</xdr:col>
      <xdr:colOff>66675</xdr:colOff>
      <xdr:row>571</xdr:row>
      <xdr:rowOff>14332</xdr:rowOff>
    </xdr:to>
    <xdr:sp macro="" textlink="">
      <xdr:nvSpPr>
        <xdr:cNvPr id="1042" name="TextBox 1041">
          <a:extLst>
            <a:ext uri="{FF2B5EF4-FFF2-40B4-BE49-F238E27FC236}">
              <a16:creationId xmlns:a16="http://schemas.microsoft.com/office/drawing/2014/main" id="{00000000-0008-0000-0100-000012040000}"/>
            </a:ext>
          </a:extLst>
        </xdr:cNvPr>
        <xdr:cNvSpPr txBox="1"/>
      </xdr:nvSpPr>
      <xdr:spPr>
        <a:xfrm>
          <a:off x="3175" y="11661966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X0A33T</a:t>
          </a:r>
        </a:p>
      </xdr:txBody>
    </xdr:sp>
    <xdr:clientData/>
  </xdr:twoCellAnchor>
  <xdr:twoCellAnchor>
    <xdr:from>
      <xdr:col>0</xdr:col>
      <xdr:colOff>3175</xdr:colOff>
      <xdr:row>600</xdr:row>
      <xdr:rowOff>3175</xdr:rowOff>
    </xdr:from>
    <xdr:to>
      <xdr:col>0</xdr:col>
      <xdr:colOff>66675</xdr:colOff>
      <xdr:row>601</xdr:row>
      <xdr:rowOff>44807</xdr:rowOff>
    </xdr:to>
    <xdr:sp macro="" textlink="">
      <xdr:nvSpPr>
        <xdr:cNvPr id="1043" name="TextBox 1042">
          <a:extLst>
            <a:ext uri="{FF2B5EF4-FFF2-40B4-BE49-F238E27FC236}">
              <a16:creationId xmlns:a16="http://schemas.microsoft.com/office/drawing/2014/main" id="{00000000-0008-0000-0100-000013040000}"/>
            </a:ext>
          </a:extLst>
        </xdr:cNvPr>
        <xdr:cNvSpPr txBox="1"/>
      </xdr:nvSpPr>
      <xdr:spPr>
        <a:xfrm>
          <a:off x="3175" y="1222660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X0A34T</a:t>
          </a:r>
        </a:p>
      </xdr:txBody>
    </xdr:sp>
    <xdr:clientData/>
  </xdr:twoCellAnchor>
  <xdr:twoCellAnchor>
    <xdr:from>
      <xdr:col>0</xdr:col>
      <xdr:colOff>3175</xdr:colOff>
      <xdr:row>607</xdr:row>
      <xdr:rowOff>3173</xdr:rowOff>
    </xdr:from>
    <xdr:to>
      <xdr:col>0</xdr:col>
      <xdr:colOff>66675</xdr:colOff>
      <xdr:row>608</xdr:row>
      <xdr:rowOff>44805</xdr:rowOff>
    </xdr:to>
    <xdr:sp macro="" textlink="">
      <xdr:nvSpPr>
        <xdr:cNvPr id="1044" name="TextBox 1043">
          <a:extLst>
            <a:ext uri="{FF2B5EF4-FFF2-40B4-BE49-F238E27FC236}">
              <a16:creationId xmlns:a16="http://schemas.microsoft.com/office/drawing/2014/main" id="{00000000-0008-0000-0100-000014040000}"/>
            </a:ext>
          </a:extLst>
        </xdr:cNvPr>
        <xdr:cNvSpPr txBox="1"/>
      </xdr:nvSpPr>
      <xdr:spPr>
        <a:xfrm>
          <a:off x="3175" y="123355733"/>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X0A35T</a:t>
          </a:r>
        </a:p>
      </xdr:txBody>
    </xdr:sp>
    <xdr:clientData/>
  </xdr:twoCellAnchor>
  <xdr:twoCellAnchor>
    <xdr:from>
      <xdr:col>0</xdr:col>
      <xdr:colOff>3175</xdr:colOff>
      <xdr:row>654</xdr:row>
      <xdr:rowOff>3180</xdr:rowOff>
    </xdr:from>
    <xdr:to>
      <xdr:col>0</xdr:col>
      <xdr:colOff>66675</xdr:colOff>
      <xdr:row>654</xdr:row>
      <xdr:rowOff>105772</xdr:rowOff>
    </xdr:to>
    <xdr:sp macro="" textlink="">
      <xdr:nvSpPr>
        <xdr:cNvPr id="1045" name="TextBox 1044">
          <a:extLst>
            <a:ext uri="{FF2B5EF4-FFF2-40B4-BE49-F238E27FC236}">
              <a16:creationId xmlns:a16="http://schemas.microsoft.com/office/drawing/2014/main" id="{00000000-0008-0000-0100-000015040000}"/>
            </a:ext>
          </a:extLst>
        </xdr:cNvPr>
        <xdr:cNvSpPr txBox="1"/>
      </xdr:nvSpPr>
      <xdr:spPr>
        <a:xfrm>
          <a:off x="3175" y="13113576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X0A36T</a:t>
          </a:r>
        </a:p>
      </xdr:txBody>
    </xdr:sp>
    <xdr:clientData/>
  </xdr:twoCellAnchor>
  <xdr:twoCellAnchor>
    <xdr:from>
      <xdr:col>0</xdr:col>
      <xdr:colOff>3175</xdr:colOff>
      <xdr:row>672</xdr:row>
      <xdr:rowOff>3170</xdr:rowOff>
    </xdr:from>
    <xdr:to>
      <xdr:col>0</xdr:col>
      <xdr:colOff>66675</xdr:colOff>
      <xdr:row>672</xdr:row>
      <xdr:rowOff>105762</xdr:rowOff>
    </xdr:to>
    <xdr:sp macro="" textlink="">
      <xdr:nvSpPr>
        <xdr:cNvPr id="1046" name="TextBox 1045">
          <a:extLst>
            <a:ext uri="{FF2B5EF4-FFF2-40B4-BE49-F238E27FC236}">
              <a16:creationId xmlns:a16="http://schemas.microsoft.com/office/drawing/2014/main" id="{00000000-0008-0000-0100-000016040000}"/>
            </a:ext>
          </a:extLst>
        </xdr:cNvPr>
        <xdr:cNvSpPr txBox="1"/>
      </xdr:nvSpPr>
      <xdr:spPr>
        <a:xfrm>
          <a:off x="3175" y="13393229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X0A37T</a:t>
          </a:r>
        </a:p>
      </xdr:txBody>
    </xdr:sp>
    <xdr:clientData/>
  </xdr:twoCellAnchor>
  <xdr:twoCellAnchor>
    <xdr:from>
      <xdr:col>0</xdr:col>
      <xdr:colOff>3175</xdr:colOff>
      <xdr:row>54</xdr:row>
      <xdr:rowOff>3175</xdr:rowOff>
    </xdr:from>
    <xdr:to>
      <xdr:col>0</xdr:col>
      <xdr:colOff>66675</xdr:colOff>
      <xdr:row>54</xdr:row>
      <xdr:rowOff>105767</xdr:rowOff>
    </xdr:to>
    <xdr:sp macro="" textlink="">
      <xdr:nvSpPr>
        <xdr:cNvPr id="1047" name="TextBox 1046">
          <a:extLst>
            <a:ext uri="{FF2B5EF4-FFF2-40B4-BE49-F238E27FC236}">
              <a16:creationId xmlns:a16="http://schemas.microsoft.com/office/drawing/2014/main" id="{00000000-0008-0000-0100-000017040000}"/>
            </a:ext>
          </a:extLst>
        </xdr:cNvPr>
        <xdr:cNvSpPr txBox="1"/>
      </xdr:nvSpPr>
      <xdr:spPr>
        <a:xfrm>
          <a:off x="3175" y="147859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X0A38T</a:t>
          </a:r>
        </a:p>
      </xdr:txBody>
    </xdr:sp>
    <xdr:clientData/>
  </xdr:twoCellAnchor>
  <xdr:twoCellAnchor>
    <xdr:from>
      <xdr:col>0</xdr:col>
      <xdr:colOff>3175</xdr:colOff>
      <xdr:row>132</xdr:row>
      <xdr:rowOff>3176</xdr:rowOff>
    </xdr:from>
    <xdr:to>
      <xdr:col>0</xdr:col>
      <xdr:colOff>66675</xdr:colOff>
      <xdr:row>132</xdr:row>
      <xdr:rowOff>105768</xdr:rowOff>
    </xdr:to>
    <xdr:sp macro="" textlink="">
      <xdr:nvSpPr>
        <xdr:cNvPr id="1048" name="TextBox 1047">
          <a:extLst>
            <a:ext uri="{FF2B5EF4-FFF2-40B4-BE49-F238E27FC236}">
              <a16:creationId xmlns:a16="http://schemas.microsoft.com/office/drawing/2014/main" id="{00000000-0008-0000-0100-000018040000}"/>
            </a:ext>
          </a:extLst>
        </xdr:cNvPr>
        <xdr:cNvSpPr txBox="1"/>
      </xdr:nvSpPr>
      <xdr:spPr>
        <a:xfrm>
          <a:off x="3175" y="31328996"/>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GB" sz="100">
              <a:latin typeface="ZWAdobeF" pitchFamily="2" charset="0"/>
            </a:rPr>
            <a:t>X0A39T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126365</xdr:colOff>
      <xdr:row>0</xdr:row>
      <xdr:rowOff>140752</xdr:rowOff>
    </xdr:from>
    <xdr:to>
      <xdr:col>6</xdr:col>
      <xdr:colOff>20184</xdr:colOff>
      <xdr:row>3</xdr:row>
      <xdr:rowOff>135472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825500" y="136942"/>
          <a:ext cx="1143499" cy="5947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126365</xdr:colOff>
      <xdr:row>0</xdr:row>
      <xdr:rowOff>140752</xdr:rowOff>
    </xdr:from>
    <xdr:to>
      <xdr:col>6</xdr:col>
      <xdr:colOff>20184</xdr:colOff>
      <xdr:row>3</xdr:row>
      <xdr:rowOff>135472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825500" y="136942"/>
          <a:ext cx="1147309" cy="5986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necgroup.sharepoint.com/sites/NEC/NEC_Sales/Sales_Customer_Support/SCS%20Documents/Order%20Forms/Released%20Order%20Forms/NEC%20Stand%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Plan"/>
      <sheetName val="T&amp;C"/>
      <sheetName val="NEC Stand Plan"/>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B6598A0-5FF7-4A92-9C2D-E52369B5BDFA}" name="Table5" displayName="Table5" ref="B5:E3056" totalsRowShown="0">
  <autoFilter ref="B5:E3056" xr:uid="{5B6598A0-5FF7-4A92-9C2D-E52369B5BDFA}"/>
  <tableColumns count="4">
    <tableColumn id="1" xr3:uid="{830A4C8F-2988-467B-B98D-94462FDFA117}" name="Resource Code" dataDxfId="3"/>
    <tableColumn id="2" xr3:uid="{5783C639-FD3F-4FE0-A95A-F9C749331E1E}" name="Description" dataDxfId="2"/>
    <tableColumn id="3" xr3:uid="{DC39F8E7-23D1-45C4-83B3-08197AAEF9A5}" name="Advanced Price" dataDxfId="1"/>
    <tableColumn id="4" xr3:uid="{2FA5DAE1-EB03-47EA-91CE-281587CDE4B1}" name="Standard Pric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0l12];/" TargetMode="External"/><Relationship Id="rId18" Type="http://schemas.openxmlformats.org/officeDocument/2006/relationships/hyperlink" Target="http://[s0l17];/" TargetMode="External"/><Relationship Id="rId26" Type="http://schemas.openxmlformats.org/officeDocument/2006/relationships/hyperlink" Target="http://[s0l27];/" TargetMode="External"/><Relationship Id="rId39" Type="http://schemas.openxmlformats.org/officeDocument/2006/relationships/hyperlink" Target="http://[s0l40];/" TargetMode="External"/><Relationship Id="rId3" Type="http://schemas.openxmlformats.org/officeDocument/2006/relationships/hyperlink" Target="https://parking.thenec.co.uk/NECBirminghamexhBooking/?fresh_start=y" TargetMode="External"/><Relationship Id="rId21" Type="http://schemas.openxmlformats.org/officeDocument/2006/relationships/hyperlink" Target="http://[s0l21];/" TargetMode="External"/><Relationship Id="rId34" Type="http://schemas.openxmlformats.org/officeDocument/2006/relationships/hyperlink" Target="http://[s0l35];/" TargetMode="External"/><Relationship Id="rId42" Type="http://schemas.openxmlformats.org/officeDocument/2006/relationships/printerSettings" Target="../printerSettings/printerSettings2.bin"/><Relationship Id="rId47" Type="http://schemas.openxmlformats.org/officeDocument/2006/relationships/ctrlProp" Target="../ctrlProps/ctrlProp3.xml"/><Relationship Id="rId50" Type="http://schemas.openxmlformats.org/officeDocument/2006/relationships/ctrlProp" Target="../ctrlProps/ctrlProp6.xml"/><Relationship Id="rId7" Type="http://schemas.openxmlformats.org/officeDocument/2006/relationships/hyperlink" Target="http://[s0l6];/" TargetMode="External"/><Relationship Id="rId12" Type="http://schemas.openxmlformats.org/officeDocument/2006/relationships/hyperlink" Target="http://[s0l11];/" TargetMode="External"/><Relationship Id="rId17" Type="http://schemas.openxmlformats.org/officeDocument/2006/relationships/hyperlink" Target="http://[s0l16];/" TargetMode="External"/><Relationship Id="rId25" Type="http://schemas.openxmlformats.org/officeDocument/2006/relationships/hyperlink" Target="http://[s0l26];/" TargetMode="External"/><Relationship Id="rId33" Type="http://schemas.openxmlformats.org/officeDocument/2006/relationships/hyperlink" Target="http://[s0l34];/" TargetMode="External"/><Relationship Id="rId38" Type="http://schemas.openxmlformats.org/officeDocument/2006/relationships/hyperlink" Target="http://[s0l39];/" TargetMode="External"/><Relationship Id="rId46" Type="http://schemas.openxmlformats.org/officeDocument/2006/relationships/ctrlProp" Target="../ctrlProps/ctrlProp2.xml"/><Relationship Id="rId2" Type="http://schemas.openxmlformats.org/officeDocument/2006/relationships/hyperlink" Target="mailto:exhibitorfeedback@necgroup.co.uk" TargetMode="External"/><Relationship Id="rId16" Type="http://schemas.openxmlformats.org/officeDocument/2006/relationships/hyperlink" Target="http://[s0l15];/" TargetMode="External"/><Relationship Id="rId20" Type="http://schemas.openxmlformats.org/officeDocument/2006/relationships/hyperlink" Target="http://[s0l20];/" TargetMode="External"/><Relationship Id="rId29" Type="http://schemas.openxmlformats.org/officeDocument/2006/relationships/hyperlink" Target="http://[s0l30];/" TargetMode="External"/><Relationship Id="rId41" Type="http://schemas.openxmlformats.org/officeDocument/2006/relationships/hyperlink" Target="mailto:eventorders@thenec.co.uk" TargetMode="External"/><Relationship Id="rId54" Type="http://schemas.openxmlformats.org/officeDocument/2006/relationships/ctrlProp" Target="../ctrlProps/ctrlProp10.xml"/><Relationship Id="rId1" Type="http://schemas.openxmlformats.org/officeDocument/2006/relationships/hyperlink" Target="https://www.necgroup.co.uk/privacy-policy/" TargetMode="External"/><Relationship Id="rId6" Type="http://schemas.openxmlformats.org/officeDocument/2006/relationships/hyperlink" Target="http://[s0l5];/" TargetMode="External"/><Relationship Id="rId11" Type="http://schemas.openxmlformats.org/officeDocument/2006/relationships/hyperlink" Target="http://[s0l10];/" TargetMode="External"/><Relationship Id="rId24" Type="http://schemas.openxmlformats.org/officeDocument/2006/relationships/hyperlink" Target="http://[s0l25];/" TargetMode="External"/><Relationship Id="rId32" Type="http://schemas.openxmlformats.org/officeDocument/2006/relationships/hyperlink" Target="http://[s0l33];/" TargetMode="External"/><Relationship Id="rId37" Type="http://schemas.openxmlformats.org/officeDocument/2006/relationships/hyperlink" Target="http://[s0l38];/" TargetMode="External"/><Relationship Id="rId40" Type="http://schemas.openxmlformats.org/officeDocument/2006/relationships/hyperlink" Target="http://[s0l41];/" TargetMode="External"/><Relationship Id="rId45" Type="http://schemas.openxmlformats.org/officeDocument/2006/relationships/ctrlProp" Target="../ctrlProps/ctrlProp1.xml"/><Relationship Id="rId53" Type="http://schemas.openxmlformats.org/officeDocument/2006/relationships/ctrlProp" Target="../ctrlProps/ctrlProp9.xml"/><Relationship Id="rId5" Type="http://schemas.openxmlformats.org/officeDocument/2006/relationships/hyperlink" Target="http://[s0l4];/" TargetMode="External"/><Relationship Id="rId15" Type="http://schemas.openxmlformats.org/officeDocument/2006/relationships/hyperlink" Target="http://[s0l14];/" TargetMode="External"/><Relationship Id="rId23" Type="http://schemas.openxmlformats.org/officeDocument/2006/relationships/hyperlink" Target="http://[s0l24];/" TargetMode="External"/><Relationship Id="rId28" Type="http://schemas.openxmlformats.org/officeDocument/2006/relationships/hyperlink" Target="http://[s0l29];/" TargetMode="External"/><Relationship Id="rId36" Type="http://schemas.openxmlformats.org/officeDocument/2006/relationships/hyperlink" Target="http://[s0l37];/" TargetMode="External"/><Relationship Id="rId49" Type="http://schemas.openxmlformats.org/officeDocument/2006/relationships/ctrlProp" Target="../ctrlProps/ctrlProp5.xml"/><Relationship Id="rId10" Type="http://schemas.openxmlformats.org/officeDocument/2006/relationships/hyperlink" Target="http://[s0l9];/" TargetMode="External"/><Relationship Id="rId19" Type="http://schemas.openxmlformats.org/officeDocument/2006/relationships/hyperlink" Target="http://[s0l19];/" TargetMode="External"/><Relationship Id="rId31" Type="http://schemas.openxmlformats.org/officeDocument/2006/relationships/hyperlink" Target="http://[s0l32];/" TargetMode="External"/><Relationship Id="rId44" Type="http://schemas.openxmlformats.org/officeDocument/2006/relationships/vmlDrawing" Target="../drawings/vmlDrawing1.vml"/><Relationship Id="rId52" Type="http://schemas.openxmlformats.org/officeDocument/2006/relationships/ctrlProp" Target="../ctrlProps/ctrlProp8.xml"/><Relationship Id="rId4" Type="http://schemas.openxmlformats.org/officeDocument/2006/relationships/hyperlink" Target="http://[s0l1];/" TargetMode="External"/><Relationship Id="rId9" Type="http://schemas.openxmlformats.org/officeDocument/2006/relationships/hyperlink" Target="http://[s0l8];/" TargetMode="External"/><Relationship Id="rId14" Type="http://schemas.openxmlformats.org/officeDocument/2006/relationships/hyperlink" Target="http://[s0l13];/" TargetMode="External"/><Relationship Id="rId22" Type="http://schemas.openxmlformats.org/officeDocument/2006/relationships/hyperlink" Target="http://[s0l23];/" TargetMode="External"/><Relationship Id="rId27" Type="http://schemas.openxmlformats.org/officeDocument/2006/relationships/hyperlink" Target="http://[s0l28];/" TargetMode="External"/><Relationship Id="rId30" Type="http://schemas.openxmlformats.org/officeDocument/2006/relationships/hyperlink" Target="http://[s0l31];/" TargetMode="External"/><Relationship Id="rId35" Type="http://schemas.openxmlformats.org/officeDocument/2006/relationships/hyperlink" Target="http://[s0l36];/" TargetMode="External"/><Relationship Id="rId43" Type="http://schemas.openxmlformats.org/officeDocument/2006/relationships/drawing" Target="../drawings/drawing2.xml"/><Relationship Id="rId48" Type="http://schemas.openxmlformats.org/officeDocument/2006/relationships/ctrlProp" Target="../ctrlProps/ctrlProp4.xml"/><Relationship Id="rId8" Type="http://schemas.openxmlformats.org/officeDocument/2006/relationships/hyperlink" Target="http://[s0l7];/" TargetMode="External"/><Relationship Id="rId51"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ventorders@thenec.co.uk"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ventorders@thenec.co.uk"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BA10-2B23-4086-AEFF-4FDA9F9DDB4D}">
  <sheetPr>
    <pageSetUpPr fitToPage="1"/>
  </sheetPr>
  <dimension ref="A1"/>
  <sheetViews>
    <sheetView view="pageBreakPreview" topLeftCell="A4" zoomScale="60" zoomScaleNormal="100" workbookViewId="0">
      <selection activeCell="AC41" sqref="AC41"/>
    </sheetView>
  </sheetViews>
  <sheetFormatPr defaultColWidth="5.54296875" defaultRowHeight="14.5"/>
  <cols>
    <col min="1" max="16384" width="5.54296875" style="99"/>
  </cols>
  <sheetData/>
  <sheetProtection sheet="1" objects="1" scenarios="1"/>
  <printOptions horizontalCentered="1" verticalCentered="1"/>
  <pageMargins left="0.23622047244094491" right="0.23622047244094491" top="0.35433070866141736" bottom="0.35433070866141736" header="0.31496062992125984" footer="0.31496062992125984"/>
  <pageSetup paperSize="9" scale="74"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F1E7-873C-4BF8-9ACE-6D2441910662}">
  <sheetPr codeName="Sheet1">
    <pageSetUpPr fitToPage="1"/>
  </sheetPr>
  <dimension ref="A1:BU1426"/>
  <sheetViews>
    <sheetView showGridLines="0" showRowColHeaders="0" tabSelected="1" showRuler="0" zoomScaleNormal="100" zoomScaleSheetLayoutView="100" workbookViewId="0">
      <pane ySplit="4" topLeftCell="A873" activePane="bottomLeft" state="frozen"/>
      <selection pane="bottomLeft" activeCell="B896" sqref="B896"/>
    </sheetView>
  </sheetViews>
  <sheetFormatPr defaultColWidth="8.81640625" defaultRowHeight="15.5"/>
  <cols>
    <col min="1" max="1" width="5.54296875" style="80" customWidth="1"/>
    <col min="2" max="6" width="4.54296875" style="80" customWidth="1"/>
    <col min="7" max="7" width="8.81640625" style="80" customWidth="1"/>
    <col min="8" max="21" width="4.54296875" style="80" customWidth="1"/>
    <col min="22" max="22" width="5" style="80" customWidth="1"/>
    <col min="23" max="26" width="4.54296875" style="80" customWidth="1"/>
    <col min="27" max="27" width="5.54296875" style="80" customWidth="1"/>
    <col min="28" max="29" width="4.54296875" style="80" customWidth="1"/>
    <col min="30" max="30" width="5.54296875" style="80" customWidth="1"/>
    <col min="31" max="31" width="4.54296875" style="80" customWidth="1"/>
    <col min="32" max="32" width="5.54296875" style="80" customWidth="1"/>
    <col min="33" max="33" width="15.81640625" style="56" hidden="1" customWidth="1"/>
    <col min="34" max="35" width="7.54296875" style="61" hidden="1" customWidth="1"/>
    <col min="36" max="36" width="12.1796875" style="90" hidden="1" customWidth="1"/>
    <col min="37" max="37" width="12.54296875" style="6" hidden="1" customWidth="1"/>
    <col min="38" max="39" width="8.81640625" style="6" hidden="1" customWidth="1"/>
    <col min="40" max="40" width="15.81640625" style="6" hidden="1" customWidth="1"/>
    <col min="41" max="42" width="10.81640625" style="6" hidden="1" customWidth="1"/>
    <col min="43" max="43" width="33.1796875" style="137" hidden="1" customWidth="1"/>
    <col min="44" max="44" width="4.453125" style="137" hidden="1" customWidth="1"/>
    <col min="45" max="45" width="21.1796875" style="137" hidden="1" customWidth="1"/>
    <col min="46" max="48" width="8.81640625" style="137" hidden="1" customWidth="1"/>
    <col min="49" max="49" width="23" style="137" hidden="1" customWidth="1"/>
    <col min="50" max="50" width="4.453125" style="137" hidden="1" customWidth="1"/>
    <col min="51" max="54" width="8.81640625" style="137" hidden="1" customWidth="1"/>
    <col min="55" max="55" width="8.81640625" style="187" hidden="1" customWidth="1"/>
    <col min="56" max="56" width="4.453125" style="137" hidden="1" customWidth="1"/>
    <col min="57" max="57" width="21.1796875" style="137" hidden="1" customWidth="1"/>
    <col min="58" max="58" width="8.81640625" style="187" hidden="1" customWidth="1"/>
    <col min="59" max="69" width="8.81640625" style="80" hidden="1" customWidth="1"/>
    <col min="70" max="70" width="12.453125" style="80" hidden="1" customWidth="1"/>
    <col min="71" max="71" width="1.1796875" style="80" hidden="1" customWidth="1"/>
    <col min="72" max="72" width="8.81640625" style="80" hidden="1" customWidth="1"/>
    <col min="73" max="74" width="8.81640625" style="80" customWidth="1"/>
    <col min="75" max="16384" width="8.81640625" style="80"/>
  </cols>
  <sheetData>
    <row r="1" spans="1:73" ht="16" customHeight="1">
      <c r="A1" s="298"/>
      <c r="B1" s="21"/>
      <c r="C1" s="21"/>
      <c r="D1" s="21"/>
      <c r="E1" s="21"/>
      <c r="F1" s="21"/>
      <c r="G1" s="21"/>
      <c r="H1" s="21"/>
      <c r="I1" s="21"/>
      <c r="J1" s="21"/>
      <c r="K1" s="21"/>
      <c r="L1" s="21"/>
      <c r="M1" s="21"/>
      <c r="N1" s="21"/>
      <c r="O1" s="21"/>
      <c r="P1" s="21"/>
      <c r="Q1" s="21"/>
      <c r="R1" s="21"/>
      <c r="S1" s="21"/>
      <c r="T1" s="21"/>
      <c r="U1" s="21"/>
      <c r="V1" s="21"/>
      <c r="W1" s="21"/>
      <c r="X1" s="21"/>
      <c r="Y1" s="656" t="s">
        <v>3</v>
      </c>
      <c r="Z1" s="656"/>
      <c r="AA1" s="656"/>
      <c r="AB1" s="656"/>
      <c r="AC1" s="656"/>
      <c r="AD1" s="656"/>
      <c r="AE1" s="21"/>
      <c r="AF1" s="299"/>
      <c r="AG1" s="56" t="s">
        <v>0</v>
      </c>
      <c r="AH1" s="61" t="s">
        <v>1</v>
      </c>
      <c r="AI1" s="61" t="s">
        <v>2</v>
      </c>
      <c r="AJ1" s="100"/>
      <c r="BG1" s="250"/>
      <c r="BH1" s="250"/>
      <c r="BI1" s="250"/>
      <c r="BJ1" s="250"/>
      <c r="BK1" s="250"/>
      <c r="BL1" s="250"/>
      <c r="BM1" s="250"/>
      <c r="BN1" s="250"/>
      <c r="BO1" s="250"/>
      <c r="BP1" s="250"/>
      <c r="BQ1" s="250"/>
      <c r="BR1" s="250"/>
      <c r="BS1" s="250"/>
    </row>
    <row r="2" spans="1:73" ht="16" customHeight="1">
      <c r="A2" s="21"/>
      <c r="B2" s="21"/>
      <c r="C2" s="50"/>
      <c r="D2" s="63"/>
      <c r="E2" s="21"/>
      <c r="F2" s="285"/>
      <c r="G2" s="657" t="s">
        <v>4</v>
      </c>
      <c r="H2" s="657"/>
      <c r="I2" s="657"/>
      <c r="J2" s="657"/>
      <c r="K2" s="657"/>
      <c r="L2" s="657"/>
      <c r="M2" s="657"/>
      <c r="N2" s="657"/>
      <c r="O2" s="657"/>
      <c r="P2" s="657"/>
      <c r="Q2" s="657"/>
      <c r="R2" s="657"/>
      <c r="S2" s="657"/>
      <c r="T2" s="657"/>
      <c r="U2" s="657"/>
      <c r="V2" s="657"/>
      <c r="W2" s="657"/>
      <c r="X2" s="657"/>
      <c r="Y2" s="656"/>
      <c r="Z2" s="656"/>
      <c r="AA2" s="656"/>
      <c r="AB2" s="656"/>
      <c r="AC2" s="656"/>
      <c r="AD2" s="656"/>
      <c r="AE2" s="21"/>
      <c r="AF2" s="21"/>
      <c r="AJ2" s="100"/>
      <c r="BG2" s="250"/>
      <c r="BH2" s="250"/>
      <c r="BI2" s="250"/>
      <c r="BJ2" s="250"/>
      <c r="BK2" s="250"/>
      <c r="BL2" s="250"/>
      <c r="BM2" s="250"/>
      <c r="BN2" s="250"/>
      <c r="BO2" s="250"/>
      <c r="BP2" s="250"/>
      <c r="BQ2" s="250"/>
      <c r="BR2" s="250"/>
      <c r="BS2" s="250"/>
    </row>
    <row r="3" spans="1:73" ht="16" customHeight="1">
      <c r="A3" s="21"/>
      <c r="B3" s="21"/>
      <c r="C3" s="50"/>
      <c r="D3" s="63"/>
      <c r="E3" s="21"/>
      <c r="F3" s="285"/>
      <c r="G3" s="657"/>
      <c r="H3" s="657"/>
      <c r="I3" s="657"/>
      <c r="J3" s="657"/>
      <c r="K3" s="657"/>
      <c r="L3" s="657"/>
      <c r="M3" s="657"/>
      <c r="N3" s="657"/>
      <c r="O3" s="657"/>
      <c r="P3" s="657"/>
      <c r="Q3" s="657"/>
      <c r="R3" s="657"/>
      <c r="S3" s="657"/>
      <c r="T3" s="657"/>
      <c r="U3" s="657"/>
      <c r="V3" s="657"/>
      <c r="W3" s="657"/>
      <c r="X3" s="657"/>
      <c r="Y3" s="655" t="s">
        <v>2730</v>
      </c>
      <c r="Z3" s="655"/>
      <c r="AA3" s="655"/>
      <c r="AB3" s="655"/>
      <c r="AC3" s="655"/>
      <c r="AD3" s="655"/>
      <c r="AE3" s="21"/>
      <c r="AF3" s="21"/>
      <c r="AJ3" s="437" t="str">
        <f>IF(COUNTIF(AJ8:AJ1423,TRUE)&gt;0,"ERROR","Clear")</f>
        <v>Clear</v>
      </c>
      <c r="BU3" s="241"/>
    </row>
    <row r="4" spans="1:73" ht="16" customHeight="1" thickBot="1">
      <c r="A4" s="21"/>
      <c r="B4" s="21"/>
      <c r="C4" s="21"/>
      <c r="D4" s="63"/>
      <c r="E4" s="21"/>
      <c r="F4" s="21"/>
      <c r="G4" s="21"/>
      <c r="H4" s="285"/>
      <c r="I4" s="285"/>
      <c r="J4" s="285"/>
      <c r="K4" s="285"/>
      <c r="L4" s="285"/>
      <c r="M4" s="285"/>
      <c r="N4" s="285"/>
      <c r="O4" s="285"/>
      <c r="P4" s="285"/>
      <c r="Q4" s="285"/>
      <c r="R4" s="285"/>
      <c r="S4" s="285"/>
      <c r="T4" s="285"/>
      <c r="U4" s="21"/>
      <c r="V4" s="21"/>
      <c r="W4" s="247"/>
      <c r="X4" s="247"/>
      <c r="Y4" s="655"/>
      <c r="Z4" s="655"/>
      <c r="AA4" s="655"/>
      <c r="AB4" s="655"/>
      <c r="AC4" s="655"/>
      <c r="AD4" s="655"/>
      <c r="AE4" s="21"/>
      <c r="AF4" s="21"/>
      <c r="AJ4" s="438"/>
    </row>
    <row r="5" spans="1:73" ht="8.4"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303" t="s">
        <v>3254</v>
      </c>
      <c r="AH5" s="60"/>
      <c r="AI5" s="60"/>
    </row>
    <row r="6" spans="1:73" ht="300" customHeight="1">
      <c r="A6" s="297"/>
      <c r="B6" s="444"/>
      <c r="C6" s="444"/>
      <c r="D6" s="444"/>
      <c r="E6" s="444"/>
      <c r="F6" s="444"/>
      <c r="G6" s="444"/>
      <c r="H6" s="444"/>
      <c r="I6" s="444"/>
      <c r="J6" s="444"/>
      <c r="K6" s="444"/>
      <c r="L6" s="444"/>
      <c r="M6" s="444"/>
      <c r="N6" s="444"/>
      <c r="O6" s="444"/>
      <c r="P6" s="444"/>
      <c r="Q6" s="444"/>
      <c r="R6" s="444"/>
      <c r="S6" s="444"/>
      <c r="T6" s="444"/>
      <c r="U6" s="444"/>
      <c r="V6" s="444"/>
      <c r="W6" s="444"/>
      <c r="X6" s="444"/>
      <c r="Y6" s="444"/>
      <c r="Z6" s="444"/>
      <c r="AA6" s="444"/>
      <c r="AB6" s="444"/>
      <c r="AC6" s="444"/>
      <c r="AD6" s="444"/>
      <c r="AE6" s="444"/>
      <c r="AF6" s="21"/>
    </row>
    <row r="7" spans="1:73" ht="10.25" customHeight="1">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1:73" ht="5.15" customHeight="1">
      <c r="A8" s="21"/>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21"/>
      <c r="AG8" s="646"/>
      <c r="AH8" s="60"/>
      <c r="AI8" s="60"/>
    </row>
    <row r="9" spans="1:73" ht="26">
      <c r="A9" s="21"/>
      <c r="B9" s="8"/>
      <c r="C9" s="8"/>
      <c r="D9" s="662" t="s">
        <v>5</v>
      </c>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2"/>
      <c r="AE9" s="8"/>
      <c r="AF9" s="21"/>
      <c r="AG9" s="646"/>
      <c r="AH9" s="60"/>
      <c r="AI9" s="60"/>
    </row>
    <row r="10" spans="1:73" ht="20.149999999999999" customHeight="1">
      <c r="A10" s="21"/>
      <c r="B10" s="8"/>
      <c r="C10" s="8"/>
      <c r="D10" s="648" t="str">
        <f>"Events Ending 1st April "&amp;'Price List'!D2&amp;" - 31st March "&amp;'Price List'!E2</f>
        <v>Events Ending 1st April 2024 - 31st March 2025</v>
      </c>
      <c r="E10" s="648"/>
      <c r="F10" s="648"/>
      <c r="G10" s="648"/>
      <c r="H10" s="648"/>
      <c r="I10" s="648"/>
      <c r="J10" s="648"/>
      <c r="K10" s="648"/>
      <c r="L10" s="648"/>
      <c r="M10" s="648"/>
      <c r="N10" s="648"/>
      <c r="O10" s="648"/>
      <c r="P10" s="648"/>
      <c r="Q10" s="648"/>
      <c r="R10" s="648"/>
      <c r="S10" s="648"/>
      <c r="T10" s="648"/>
      <c r="U10" s="648"/>
      <c r="V10" s="648"/>
      <c r="W10" s="648"/>
      <c r="X10" s="648"/>
      <c r="Y10" s="648"/>
      <c r="Z10" s="648"/>
      <c r="AA10" s="648"/>
      <c r="AB10" s="648"/>
      <c r="AC10" s="648"/>
      <c r="AD10" s="62"/>
      <c r="AE10" s="8"/>
      <c r="AF10" s="21"/>
      <c r="AG10" s="646"/>
      <c r="AH10" s="60"/>
      <c r="AI10" s="60"/>
    </row>
    <row r="11" spans="1:73" ht="5.15" customHeight="1">
      <c r="A11" s="2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21"/>
      <c r="AG11" s="646"/>
      <c r="AH11" s="60"/>
      <c r="AI11" s="60"/>
    </row>
    <row r="12" spans="1:73" ht="10.25" customHeight="1" thickBot="1">
      <c r="A12" s="53"/>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21"/>
    </row>
    <row r="13" spans="1:73" ht="19" thickBot="1">
      <c r="A13" s="21"/>
      <c r="B13" s="555" t="s">
        <v>6</v>
      </c>
      <c r="C13" s="556"/>
      <c r="D13" s="556"/>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6"/>
      <c r="AD13" s="556"/>
      <c r="AE13" s="557"/>
      <c r="AF13" s="21"/>
    </row>
    <row r="14" spans="1:73" ht="10.25" customHeight="1">
      <c r="A14" s="21"/>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row>
    <row r="15" spans="1:73" ht="18" customHeight="1">
      <c r="A15" s="53"/>
      <c r="B15" s="9">
        <v>1</v>
      </c>
      <c r="C15" s="558" t="s">
        <v>7</v>
      </c>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21"/>
    </row>
    <row r="16" spans="1:73" ht="10.25" customHeight="1">
      <c r="A16" s="53"/>
      <c r="B16" s="9"/>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21"/>
    </row>
    <row r="17" spans="1:58" ht="18" customHeight="1">
      <c r="A17" s="53"/>
      <c r="B17" s="9">
        <v>2</v>
      </c>
      <c r="C17" s="558" t="s">
        <v>8</v>
      </c>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21"/>
    </row>
    <row r="18" spans="1:58" ht="10.25" customHeight="1">
      <c r="A18" s="53"/>
      <c r="B18" s="9"/>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21"/>
    </row>
    <row r="19" spans="1:58" ht="18" customHeight="1">
      <c r="A19" s="53"/>
      <c r="B19" s="9">
        <v>3</v>
      </c>
      <c r="C19" s="558" t="s">
        <v>9</v>
      </c>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21"/>
    </row>
    <row r="20" spans="1:58" ht="10.25" customHeight="1">
      <c r="A20" s="53"/>
      <c r="B20" s="9"/>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21"/>
    </row>
    <row r="21" spans="1:58" ht="20.149999999999999" customHeight="1">
      <c r="A21" s="53"/>
      <c r="B21" s="281">
        <v>4</v>
      </c>
      <c r="C21" s="558" t="s">
        <v>10</v>
      </c>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21"/>
    </row>
    <row r="22" spans="1:58" ht="10.25" customHeight="1">
      <c r="A22" s="53"/>
      <c r="B22" s="9"/>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21"/>
    </row>
    <row r="23" spans="1:58" ht="18" customHeight="1">
      <c r="A23" s="53"/>
      <c r="B23" s="281">
        <v>5</v>
      </c>
      <c r="C23" s="305" t="s">
        <v>11</v>
      </c>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21"/>
    </row>
    <row r="24" spans="1:58" ht="15" customHeight="1" thickBo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row>
    <row r="25" spans="1:58" ht="20.149999999999999" customHeight="1" thickBot="1">
      <c r="A25" s="290"/>
      <c r="B25" s="555" t="s">
        <v>12</v>
      </c>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c r="AC25" s="556"/>
      <c r="AD25" s="556"/>
      <c r="AE25" s="557"/>
      <c r="AF25" s="290"/>
      <c r="AG25" s="288"/>
      <c r="AH25" s="280"/>
      <c r="AI25" s="280"/>
      <c r="AJ25" s="282"/>
      <c r="AK25" s="284"/>
      <c r="AL25" s="284"/>
      <c r="AM25" s="284"/>
      <c r="AN25" s="284"/>
      <c r="AO25" s="284"/>
      <c r="AP25" s="284"/>
    </row>
    <row r="26" spans="1:58" ht="10.25" customHeight="1">
      <c r="A26" s="290"/>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88"/>
      <c r="AH26" s="280"/>
      <c r="AI26" s="280"/>
      <c r="AJ26" s="282"/>
      <c r="AK26" s="284"/>
      <c r="AL26" s="284"/>
      <c r="AM26" s="284"/>
      <c r="AN26" s="284"/>
      <c r="AO26" s="284"/>
      <c r="AP26" s="284"/>
    </row>
    <row r="27" spans="1:58" ht="18" customHeight="1">
      <c r="A27" s="291"/>
      <c r="B27" s="304" t="s">
        <v>856</v>
      </c>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4"/>
      <c r="AF27" s="290"/>
      <c r="AG27" s="288"/>
      <c r="AH27" s="280"/>
      <c r="AI27" s="280"/>
      <c r="AJ27" s="282"/>
      <c r="AK27" s="284"/>
      <c r="AL27" s="284"/>
      <c r="AM27" s="284"/>
      <c r="AN27" s="284"/>
      <c r="AO27" s="284"/>
      <c r="AP27" s="284"/>
    </row>
    <row r="28" spans="1:58" ht="5.15" customHeight="1">
      <c r="A28" s="291"/>
      <c r="B28" s="281"/>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0"/>
      <c r="AG28" s="288"/>
      <c r="AH28" s="280"/>
      <c r="AI28" s="280"/>
      <c r="AJ28" s="282"/>
      <c r="AK28" s="284"/>
      <c r="AL28" s="284"/>
      <c r="AM28" s="284"/>
      <c r="AN28" s="284"/>
      <c r="AO28" s="284"/>
      <c r="AP28" s="284"/>
    </row>
    <row r="29" spans="1:58" s="82" customFormat="1" ht="37.25" customHeight="1">
      <c r="A29" s="10"/>
      <c r="B29" s="11"/>
      <c r="C29" s="305" t="s">
        <v>2751</v>
      </c>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289"/>
      <c r="AG29" s="293"/>
      <c r="AH29" s="60"/>
      <c r="AI29" s="60"/>
      <c r="AJ29" s="91"/>
      <c r="AK29" s="13"/>
      <c r="AL29" s="13"/>
      <c r="AM29" s="13"/>
      <c r="AN29" s="13"/>
      <c r="AO29" s="13"/>
      <c r="AP29" s="13"/>
      <c r="AQ29" s="138"/>
      <c r="AR29" s="138"/>
      <c r="AS29" s="138"/>
      <c r="AT29" s="138"/>
      <c r="AU29" s="138"/>
      <c r="AV29" s="138"/>
      <c r="AW29" s="138"/>
      <c r="AX29" s="138"/>
      <c r="AY29" s="138"/>
      <c r="AZ29" s="138"/>
      <c r="BA29" s="138"/>
      <c r="BB29" s="138"/>
      <c r="BC29" s="188"/>
      <c r="BD29" s="137"/>
      <c r="BE29" s="137"/>
      <c r="BF29" s="188"/>
    </row>
    <row r="30" spans="1:58" ht="6.65" customHeight="1">
      <c r="A30" s="290"/>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88"/>
      <c r="AH30" s="280"/>
      <c r="AI30" s="280"/>
      <c r="AJ30" s="282"/>
      <c r="AK30" s="284"/>
      <c r="AL30" s="284"/>
      <c r="AM30" s="284"/>
      <c r="AN30" s="284"/>
      <c r="AO30" s="284"/>
      <c r="AP30" s="284"/>
    </row>
    <row r="31" spans="1:58" ht="18" customHeight="1">
      <c r="A31" s="291"/>
      <c r="B31" s="304" t="s">
        <v>13</v>
      </c>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290"/>
      <c r="AG31" s="288"/>
      <c r="AH31" s="280"/>
      <c r="AI31" s="280"/>
      <c r="AJ31" s="282"/>
      <c r="AK31" s="284"/>
      <c r="AL31" s="284"/>
      <c r="AM31" s="284"/>
      <c r="AN31" s="284"/>
      <c r="AO31" s="284"/>
      <c r="AP31" s="284"/>
    </row>
    <row r="32" spans="1:58" ht="5.15" customHeight="1">
      <c r="A32" s="291"/>
      <c r="B32" s="281"/>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0"/>
      <c r="AG32" s="288"/>
      <c r="AH32" s="280"/>
      <c r="AI32" s="280"/>
      <c r="AJ32" s="282"/>
      <c r="AK32" s="284"/>
      <c r="AL32" s="284"/>
      <c r="AM32" s="284"/>
      <c r="AN32" s="284"/>
      <c r="AO32" s="284"/>
      <c r="AP32" s="284"/>
    </row>
    <row r="33" spans="1:58" s="82" customFormat="1" ht="19.75" customHeight="1">
      <c r="A33" s="10"/>
      <c r="B33" s="11"/>
      <c r="C33" s="305" t="s">
        <v>2749</v>
      </c>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289"/>
      <c r="AG33" s="293"/>
      <c r="AH33" s="60"/>
      <c r="AI33" s="60"/>
      <c r="AJ33" s="91"/>
      <c r="AK33" s="13"/>
      <c r="AL33" s="13"/>
      <c r="AM33" s="13"/>
      <c r="AN33" s="13"/>
      <c r="AO33" s="13"/>
      <c r="AP33" s="13"/>
      <c r="AQ33" s="138"/>
      <c r="AR33" s="138"/>
      <c r="AS33" s="138"/>
      <c r="AT33" s="138"/>
      <c r="AU33" s="138"/>
      <c r="AV33" s="138"/>
      <c r="AW33" s="138"/>
      <c r="AX33" s="138"/>
      <c r="AY33" s="138"/>
      <c r="AZ33" s="138"/>
      <c r="BA33" s="138"/>
      <c r="BB33" s="138"/>
      <c r="BC33" s="188"/>
      <c r="BD33" s="137"/>
      <c r="BE33" s="137"/>
      <c r="BF33" s="188"/>
    </row>
    <row r="34" spans="1:58" ht="5.4" customHeight="1">
      <c r="A34" s="290"/>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88"/>
      <c r="AH34" s="280"/>
      <c r="AI34" s="280"/>
      <c r="AJ34" s="282"/>
      <c r="AK34" s="284"/>
      <c r="AL34" s="284"/>
      <c r="AM34" s="284"/>
      <c r="AN34" s="284"/>
      <c r="AO34" s="284"/>
      <c r="AP34" s="284"/>
    </row>
    <row r="35" spans="1:58" ht="18" customHeight="1">
      <c r="A35" s="291"/>
      <c r="B35" s="304" t="s">
        <v>2745</v>
      </c>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c r="AE35" s="304"/>
      <c r="AF35" s="290"/>
      <c r="AG35" s="288"/>
      <c r="AH35" s="280"/>
      <c r="AI35" s="280"/>
      <c r="AJ35" s="282"/>
      <c r="AK35" s="284"/>
      <c r="AL35" s="284"/>
      <c r="AM35" s="284"/>
      <c r="AN35" s="284"/>
      <c r="AO35" s="284"/>
      <c r="AP35" s="284"/>
    </row>
    <row r="36" spans="1:58" ht="5.15" customHeight="1">
      <c r="A36" s="291"/>
      <c r="B36" s="281"/>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0"/>
      <c r="AG36" s="288"/>
      <c r="AH36" s="280"/>
      <c r="AI36" s="280"/>
      <c r="AJ36" s="282"/>
      <c r="AK36" s="284"/>
      <c r="AL36" s="284"/>
      <c r="AM36" s="284"/>
      <c r="AN36" s="284"/>
      <c r="AO36" s="284"/>
      <c r="AP36" s="284"/>
    </row>
    <row r="37" spans="1:58" s="82" customFormat="1" ht="15.65" customHeight="1">
      <c r="A37" s="10"/>
      <c r="B37" s="11"/>
      <c r="C37" s="305" t="s">
        <v>2750</v>
      </c>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289"/>
      <c r="AG37" s="293"/>
      <c r="AH37" s="60"/>
      <c r="AI37" s="60"/>
      <c r="AJ37" s="91"/>
      <c r="AK37" s="13"/>
      <c r="AL37" s="13"/>
      <c r="AM37" s="13"/>
      <c r="AN37" s="13"/>
      <c r="AO37" s="13"/>
      <c r="AP37" s="13"/>
      <c r="AQ37" s="138"/>
      <c r="AR37" s="138"/>
      <c r="AS37" s="138"/>
      <c r="AT37" s="138"/>
      <c r="AU37" s="138"/>
      <c r="AV37" s="138"/>
      <c r="AW37" s="138"/>
      <c r="AX37" s="138"/>
      <c r="AY37" s="138"/>
      <c r="AZ37" s="138"/>
      <c r="BA37" s="138"/>
      <c r="BB37" s="138"/>
      <c r="BC37" s="188"/>
      <c r="BD37" s="137"/>
      <c r="BE37" s="137"/>
      <c r="BF37" s="188"/>
    </row>
    <row r="38" spans="1:58" ht="4.25" customHeight="1">
      <c r="A38" s="290"/>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88"/>
      <c r="AH38" s="280"/>
      <c r="AI38" s="280"/>
      <c r="AJ38" s="282"/>
      <c r="AK38" s="284"/>
      <c r="AL38" s="284"/>
      <c r="AM38" s="284"/>
      <c r="AN38" s="284"/>
      <c r="AO38" s="284"/>
      <c r="AP38" s="284"/>
    </row>
    <row r="39" spans="1:58" ht="18" customHeight="1">
      <c r="A39" s="291"/>
      <c r="B39" s="304" t="s">
        <v>2746</v>
      </c>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304"/>
      <c r="AE39" s="304"/>
      <c r="AF39" s="290"/>
      <c r="AG39" s="288"/>
      <c r="AH39" s="280"/>
      <c r="AI39" s="280"/>
      <c r="AJ39" s="282"/>
      <c r="AK39" s="284"/>
      <c r="AL39" s="284"/>
      <c r="AM39" s="284"/>
      <c r="AN39" s="284"/>
      <c r="AO39" s="284"/>
      <c r="AP39" s="284"/>
    </row>
    <row r="40" spans="1:58" ht="5.15" customHeight="1">
      <c r="A40" s="291"/>
      <c r="B40" s="281"/>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92"/>
      <c r="AE40" s="292"/>
      <c r="AF40" s="290"/>
      <c r="AG40" s="288"/>
      <c r="AH40" s="280"/>
      <c r="AI40" s="280"/>
      <c r="AJ40" s="282"/>
      <c r="AK40" s="284"/>
      <c r="AL40" s="284"/>
      <c r="AM40" s="284"/>
      <c r="AN40" s="284"/>
      <c r="AO40" s="284"/>
      <c r="AP40" s="284"/>
    </row>
    <row r="41" spans="1:58" s="82" customFormat="1" ht="21" customHeight="1">
      <c r="A41" s="10"/>
      <c r="B41" s="11"/>
      <c r="C41" s="305" t="s">
        <v>2747</v>
      </c>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289"/>
      <c r="AG41" s="293"/>
      <c r="AH41" s="60"/>
      <c r="AI41" s="60"/>
      <c r="AJ41" s="91"/>
      <c r="AK41" s="13"/>
      <c r="AL41" s="13"/>
      <c r="AM41" s="13"/>
      <c r="AN41" s="13"/>
      <c r="AO41" s="13"/>
      <c r="AP41" s="13"/>
      <c r="AQ41" s="138"/>
      <c r="AR41" s="138"/>
      <c r="AS41" s="138"/>
      <c r="AT41" s="138"/>
      <c r="AU41" s="138"/>
      <c r="AV41" s="138"/>
      <c r="AW41" s="138"/>
      <c r="AX41" s="138"/>
      <c r="AY41" s="138"/>
      <c r="AZ41" s="138"/>
      <c r="BA41" s="138"/>
      <c r="BB41" s="138"/>
      <c r="BC41" s="188"/>
      <c r="BD41" s="137"/>
      <c r="BE41" s="137"/>
      <c r="BF41" s="188"/>
    </row>
    <row r="42" spans="1:58" ht="18.5">
      <c r="A42" s="291"/>
      <c r="B42" s="304" t="s">
        <v>14</v>
      </c>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290"/>
      <c r="AG42" s="288"/>
      <c r="AH42" s="280"/>
      <c r="AI42" s="280"/>
      <c r="AJ42" s="282"/>
      <c r="AK42" s="284"/>
      <c r="AL42" s="284"/>
      <c r="AM42" s="284"/>
      <c r="AN42" s="284"/>
      <c r="AO42" s="284"/>
      <c r="AP42" s="284"/>
    </row>
    <row r="43" spans="1:58" s="82" customFormat="1" ht="79.25" customHeight="1">
      <c r="A43" s="10"/>
      <c r="B43" s="11"/>
      <c r="C43" s="305" t="s">
        <v>2731</v>
      </c>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289"/>
      <c r="AG43" s="293"/>
      <c r="AH43" s="60"/>
      <c r="AI43" s="60"/>
      <c r="AJ43" s="91"/>
      <c r="AK43" s="13"/>
      <c r="AL43" s="13"/>
      <c r="AM43" s="13"/>
      <c r="AN43" s="13"/>
      <c r="AO43" s="13"/>
      <c r="AP43" s="13"/>
      <c r="AQ43" s="138"/>
      <c r="AR43" s="138"/>
      <c r="AS43" s="138"/>
      <c r="AT43" s="138"/>
      <c r="AU43" s="138"/>
      <c r="AV43" s="138"/>
      <c r="AW43" s="138"/>
      <c r="AX43" s="138"/>
      <c r="AY43" s="138"/>
      <c r="AZ43" s="138"/>
      <c r="BA43" s="138"/>
      <c r="BB43" s="138"/>
      <c r="BC43" s="188"/>
      <c r="BD43" s="137"/>
      <c r="BE43" s="137"/>
      <c r="BF43" s="188"/>
    </row>
    <row r="44" spans="1:58" ht="4.25" customHeight="1">
      <c r="A44" s="290"/>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290"/>
      <c r="AF44" s="290"/>
      <c r="AG44" s="288"/>
      <c r="AH44" s="280"/>
      <c r="AI44" s="280"/>
      <c r="AJ44" s="282"/>
      <c r="AK44" s="284"/>
      <c r="AL44" s="284"/>
      <c r="AM44" s="284"/>
      <c r="AN44" s="284"/>
      <c r="AO44" s="284"/>
      <c r="AP44" s="284"/>
    </row>
    <row r="45" spans="1:58" ht="18.5">
      <c r="A45" s="291"/>
      <c r="B45" s="304" t="s">
        <v>15</v>
      </c>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c r="AF45" s="290"/>
      <c r="AG45" s="288"/>
      <c r="AH45" s="280"/>
      <c r="AI45" s="280"/>
      <c r="AJ45" s="282"/>
      <c r="AK45" s="284"/>
      <c r="AL45" s="284"/>
      <c r="AM45" s="284"/>
      <c r="AN45" s="284"/>
      <c r="AO45" s="284"/>
      <c r="AP45" s="284"/>
    </row>
    <row r="46" spans="1:58" ht="5.15" customHeight="1">
      <c r="A46" s="291"/>
      <c r="B46" s="281"/>
      <c r="C46" s="292"/>
      <c r="D46" s="292"/>
      <c r="E46" s="292"/>
      <c r="F46" s="292"/>
      <c r="G46" s="292"/>
      <c r="H46" s="292"/>
      <c r="I46" s="292"/>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0"/>
      <c r="AG46" s="288"/>
      <c r="AH46" s="280"/>
      <c r="AI46" s="280"/>
      <c r="AJ46" s="282"/>
      <c r="AK46" s="284"/>
      <c r="AL46" s="284"/>
      <c r="AM46" s="284"/>
      <c r="AN46" s="284"/>
      <c r="AO46" s="284"/>
      <c r="AP46" s="284"/>
    </row>
    <row r="47" spans="1:58" s="82" customFormat="1" ht="36.65" customHeight="1">
      <c r="A47" s="10"/>
      <c r="B47" s="11"/>
      <c r="C47" s="305" t="s">
        <v>16</v>
      </c>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289"/>
      <c r="AG47" s="293"/>
      <c r="AH47" s="60"/>
      <c r="AI47" s="60"/>
      <c r="AJ47" s="91"/>
      <c r="AK47" s="13"/>
      <c r="AL47" s="13"/>
      <c r="AM47" s="13"/>
      <c r="AN47" s="13"/>
      <c r="AO47" s="13"/>
      <c r="AP47" s="13"/>
      <c r="AQ47" s="138"/>
      <c r="AR47" s="138"/>
      <c r="AS47" s="138"/>
      <c r="AT47" s="138"/>
      <c r="AU47" s="138"/>
      <c r="AV47" s="138"/>
      <c r="AW47" s="138"/>
      <c r="AX47" s="138"/>
      <c r="AY47" s="138"/>
      <c r="AZ47" s="138"/>
      <c r="BA47" s="138"/>
      <c r="BB47" s="138"/>
      <c r="BC47" s="188"/>
      <c r="BD47" s="137"/>
      <c r="BE47" s="137"/>
      <c r="BF47" s="188"/>
    </row>
    <row r="48" spans="1:58" ht="2.4" customHeight="1">
      <c r="A48" s="291"/>
      <c r="B48" s="281"/>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0"/>
      <c r="AG48" s="288"/>
      <c r="AH48" s="280"/>
      <c r="AI48" s="280"/>
      <c r="AJ48" s="282"/>
      <c r="AK48" s="284"/>
      <c r="AL48" s="284"/>
      <c r="AM48" s="284"/>
      <c r="AN48" s="284"/>
      <c r="AO48" s="284"/>
      <c r="AP48" s="284"/>
    </row>
    <row r="49" spans="1:42" ht="18" customHeight="1">
      <c r="A49" s="291"/>
      <c r="B49" s="560" t="s">
        <v>2733</v>
      </c>
      <c r="C49" s="560"/>
      <c r="D49" s="560"/>
      <c r="E49" s="560"/>
      <c r="F49" s="560"/>
      <c r="G49" s="560"/>
      <c r="H49" s="560"/>
      <c r="I49" s="560"/>
      <c r="J49" s="560"/>
      <c r="K49" s="560"/>
      <c r="L49" s="560"/>
      <c r="M49" s="560"/>
      <c r="N49" s="560"/>
      <c r="O49" s="560"/>
      <c r="P49" s="560"/>
      <c r="Q49" s="560"/>
      <c r="R49" s="560"/>
      <c r="S49" s="560"/>
      <c r="T49" s="560"/>
      <c r="U49" s="560"/>
      <c r="V49" s="560"/>
      <c r="W49" s="560"/>
      <c r="X49" s="560"/>
      <c r="Y49" s="560"/>
      <c r="Z49" s="560"/>
      <c r="AA49" s="560"/>
      <c r="AB49" s="560"/>
      <c r="AC49" s="560"/>
      <c r="AD49" s="560"/>
      <c r="AE49" s="560"/>
      <c r="AF49" s="290"/>
      <c r="AG49" s="288"/>
      <c r="AH49" s="280"/>
      <c r="AI49" s="280"/>
      <c r="AJ49" s="282"/>
      <c r="AK49" s="284"/>
      <c r="AL49" s="284"/>
      <c r="AM49" s="284"/>
      <c r="AN49" s="284"/>
      <c r="AO49" s="284"/>
      <c r="AP49" s="284"/>
    </row>
    <row r="50" spans="1:42" ht="19.25" customHeight="1">
      <c r="A50" s="291"/>
      <c r="B50" s="450" t="s">
        <v>17</v>
      </c>
      <c r="C50" s="450"/>
      <c r="D50" s="450"/>
      <c r="E50" s="450"/>
      <c r="F50" s="450"/>
      <c r="G50" s="450"/>
      <c r="H50" s="450"/>
      <c r="I50" s="450"/>
      <c r="J50" s="450"/>
      <c r="K50" s="450"/>
      <c r="L50" s="450"/>
      <c r="M50" s="450"/>
      <c r="N50" s="450"/>
      <c r="O50" s="450"/>
      <c r="P50" s="450"/>
      <c r="Q50" s="450"/>
      <c r="R50" s="450"/>
      <c r="S50" s="450"/>
      <c r="T50" s="450"/>
      <c r="U50" s="450"/>
      <c r="V50" s="450"/>
      <c r="W50" s="450"/>
      <c r="X50" s="450"/>
      <c r="Y50" s="450"/>
      <c r="Z50" s="450"/>
      <c r="AA50" s="450"/>
      <c r="AB50" s="450"/>
      <c r="AC50" s="450"/>
      <c r="AD50" s="450"/>
      <c r="AE50" s="450"/>
      <c r="AF50" s="290"/>
      <c r="AG50" s="288"/>
      <c r="AH50" s="280"/>
      <c r="AI50" s="280"/>
      <c r="AJ50" s="282"/>
      <c r="AK50" s="284"/>
      <c r="AL50" s="284"/>
      <c r="AM50" s="284"/>
      <c r="AN50" s="284"/>
      <c r="AO50" s="284"/>
      <c r="AP50" s="284"/>
    </row>
    <row r="51" spans="1:42" ht="34.25" customHeight="1">
      <c r="A51" s="291"/>
      <c r="B51" s="559" t="s">
        <v>2748</v>
      </c>
      <c r="C51" s="559"/>
      <c r="D51" s="559"/>
      <c r="E51" s="559"/>
      <c r="F51" s="559"/>
      <c r="G51" s="559"/>
      <c r="H51" s="559"/>
      <c r="I51" s="559"/>
      <c r="J51" s="559"/>
      <c r="K51" s="559"/>
      <c r="L51" s="559"/>
      <c r="M51" s="559"/>
      <c r="N51" s="559"/>
      <c r="O51" s="559"/>
      <c r="P51" s="559"/>
      <c r="Q51" s="559"/>
      <c r="R51" s="559"/>
      <c r="S51" s="559"/>
      <c r="T51" s="559"/>
      <c r="U51" s="559"/>
      <c r="V51" s="559"/>
      <c r="W51" s="559"/>
      <c r="X51" s="559"/>
      <c r="Y51" s="559"/>
      <c r="Z51" s="559"/>
      <c r="AA51" s="559"/>
      <c r="AB51" s="559"/>
      <c r="AC51" s="559"/>
      <c r="AD51" s="559"/>
      <c r="AE51" s="559"/>
      <c r="AF51" s="290"/>
      <c r="AG51" s="288"/>
      <c r="AH51" s="280"/>
      <c r="AI51" s="280"/>
      <c r="AJ51" s="282"/>
      <c r="AK51" s="284"/>
      <c r="AL51" s="284"/>
      <c r="AM51" s="284"/>
      <c r="AN51" s="284"/>
      <c r="AO51" s="284"/>
      <c r="AP51" s="284"/>
    </row>
    <row r="52" spans="1:42" ht="20.149999999999999" customHeight="1">
      <c r="A52" s="290"/>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88"/>
      <c r="AH52" s="280"/>
      <c r="AI52" s="280"/>
      <c r="AJ52" s="282"/>
      <c r="AK52" s="284"/>
      <c r="AL52" s="284"/>
      <c r="AM52" s="284"/>
      <c r="AN52" s="284"/>
      <c r="AO52" s="284"/>
      <c r="AP52" s="284"/>
    </row>
    <row r="53" spans="1:42" ht="20.149999999999999" customHeight="1">
      <c r="A53" s="413">
        <v>1</v>
      </c>
      <c r="B53" s="413"/>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7"/>
      <c r="AF53" s="7"/>
    </row>
    <row r="54" spans="1:42" ht="7.5" customHeight="1" thickBo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row>
    <row r="55" spans="1:42" ht="25.25" customHeight="1" thickBot="1">
      <c r="A55" s="21"/>
      <c r="B55" s="365" t="s">
        <v>18</v>
      </c>
      <c r="C55" s="366"/>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7"/>
      <c r="AF55" s="21"/>
    </row>
    <row r="56" spans="1:42" ht="10.2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row>
    <row r="57" spans="1:42" ht="18" customHeight="1">
      <c r="A57" s="53"/>
      <c r="B57" s="450" t="s">
        <v>19</v>
      </c>
      <c r="C57" s="450"/>
      <c r="D57" s="450"/>
      <c r="E57" s="450"/>
      <c r="F57" s="450"/>
      <c r="G57" s="450"/>
      <c r="H57" s="450"/>
      <c r="I57" s="450"/>
      <c r="J57" s="450"/>
      <c r="K57" s="450"/>
      <c r="L57" s="450"/>
      <c r="M57" s="450"/>
      <c r="N57" s="450"/>
      <c r="O57" s="450"/>
      <c r="P57" s="450"/>
      <c r="Q57" s="450"/>
      <c r="R57" s="450"/>
      <c r="S57" s="450"/>
      <c r="T57" s="450"/>
      <c r="U57" s="450"/>
      <c r="V57" s="450"/>
      <c r="W57" s="450"/>
      <c r="X57" s="450"/>
      <c r="Y57" s="450"/>
      <c r="Z57" s="450"/>
      <c r="AA57" s="450"/>
      <c r="AB57" s="450"/>
      <c r="AC57" s="450"/>
      <c r="AD57" s="450"/>
      <c r="AE57" s="450"/>
      <c r="AF57" s="21"/>
    </row>
    <row r="58" spans="1:42" ht="10.2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row>
    <row r="59" spans="1:42" ht="18" customHeight="1">
      <c r="A59" s="21"/>
      <c r="B59" s="521" t="s">
        <v>20</v>
      </c>
      <c r="C59" s="521"/>
      <c r="D59" s="521"/>
      <c r="E59" s="521"/>
      <c r="F59" s="519"/>
      <c r="G59" s="519"/>
      <c r="H59" s="519"/>
      <c r="I59" s="519"/>
      <c r="J59" s="519"/>
      <c r="K59" s="519"/>
      <c r="L59" s="519"/>
      <c r="M59" s="519"/>
      <c r="N59" s="519"/>
      <c r="O59" s="519"/>
      <c r="P59" s="519"/>
      <c r="Q59" s="519"/>
      <c r="R59" s="519"/>
      <c r="S59" s="519"/>
      <c r="T59" s="519"/>
      <c r="U59" s="519"/>
      <c r="V59" s="519"/>
      <c r="W59" s="519"/>
      <c r="X59" s="519"/>
      <c r="Y59" s="519"/>
      <c r="Z59" s="519"/>
      <c r="AA59" s="519"/>
      <c r="AB59" s="519"/>
      <c r="AC59" s="519"/>
      <c r="AD59" s="519"/>
      <c r="AE59" s="21"/>
      <c r="AF59" s="21"/>
    </row>
    <row r="60" spans="1:42" ht="18" customHeight="1">
      <c r="A60" s="21"/>
      <c r="B60" s="521"/>
      <c r="C60" s="521"/>
      <c r="D60" s="521"/>
      <c r="E60" s="521"/>
      <c r="F60" s="520"/>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c r="AE60" s="21"/>
      <c r="AF60" s="21"/>
    </row>
    <row r="61" spans="1:42" ht="7.2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row>
    <row r="62" spans="1:42" ht="18" customHeight="1">
      <c r="A62" s="21"/>
      <c r="B62" s="521" t="s">
        <v>21</v>
      </c>
      <c r="C62" s="521"/>
      <c r="D62" s="521"/>
      <c r="E62" s="521"/>
      <c r="F62" s="519"/>
      <c r="G62" s="519"/>
      <c r="H62" s="519"/>
      <c r="I62" s="519"/>
      <c r="J62" s="519"/>
      <c r="K62" s="519"/>
      <c r="L62" s="519"/>
      <c r="M62" s="519"/>
      <c r="N62" s="519"/>
      <c r="O62" s="519"/>
      <c r="P62" s="519"/>
      <c r="Q62" s="519"/>
      <c r="R62" s="519"/>
      <c r="S62" s="519"/>
      <c r="T62" s="519"/>
      <c r="U62" s="519"/>
      <c r="V62" s="519"/>
      <c r="W62" s="519"/>
      <c r="X62" s="519"/>
      <c r="Y62" s="519"/>
      <c r="Z62" s="519"/>
      <c r="AA62" s="519"/>
      <c r="AB62" s="519"/>
      <c r="AC62" s="519"/>
      <c r="AD62" s="519"/>
      <c r="AE62" s="21"/>
      <c r="AF62" s="21"/>
    </row>
    <row r="63" spans="1:42" ht="18" customHeight="1">
      <c r="A63" s="21"/>
      <c r="B63" s="521"/>
      <c r="C63" s="521"/>
      <c r="D63" s="521"/>
      <c r="E63" s="521"/>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21"/>
      <c r="AF63" s="21"/>
    </row>
    <row r="64" spans="1:42" ht="7.2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row>
    <row r="65" spans="1:32" ht="18" customHeight="1">
      <c r="A65" s="21"/>
      <c r="B65" s="21"/>
      <c r="C65" s="521" t="s">
        <v>22</v>
      </c>
      <c r="D65" s="521"/>
      <c r="E65" s="521"/>
      <c r="F65" s="522"/>
      <c r="G65" s="522"/>
      <c r="H65" s="521" t="s">
        <v>23</v>
      </c>
      <c r="I65" s="521"/>
      <c r="J65" s="521"/>
      <c r="K65" s="524"/>
      <c r="L65" s="524"/>
      <c r="M65" s="524"/>
      <c r="N65" s="524"/>
      <c r="O65" s="524"/>
      <c r="P65" s="521" t="s">
        <v>24</v>
      </c>
      <c r="Q65" s="521"/>
      <c r="R65" s="521"/>
      <c r="S65" s="521"/>
      <c r="T65" s="536"/>
      <c r="U65" s="536"/>
      <c r="V65" s="536"/>
      <c r="W65" s="536"/>
      <c r="X65" s="536"/>
      <c r="Y65" s="536"/>
      <c r="Z65" s="536"/>
      <c r="AA65" s="536"/>
      <c r="AB65" s="536"/>
      <c r="AC65" s="536"/>
      <c r="AD65" s="536"/>
      <c r="AE65" s="14"/>
      <c r="AF65" s="21"/>
    </row>
    <row r="66" spans="1:32" ht="18" customHeight="1">
      <c r="A66" s="21"/>
      <c r="B66" s="21"/>
      <c r="C66" s="521"/>
      <c r="D66" s="521"/>
      <c r="E66" s="521"/>
      <c r="F66" s="523"/>
      <c r="G66" s="523"/>
      <c r="H66" s="521"/>
      <c r="I66" s="521"/>
      <c r="J66" s="521"/>
      <c r="K66" s="525"/>
      <c r="L66" s="525"/>
      <c r="M66" s="525"/>
      <c r="N66" s="525"/>
      <c r="O66" s="525"/>
      <c r="P66" s="521"/>
      <c r="Q66" s="521"/>
      <c r="R66" s="521"/>
      <c r="S66" s="521"/>
      <c r="T66" s="537"/>
      <c r="U66" s="537"/>
      <c r="V66" s="537"/>
      <c r="W66" s="537"/>
      <c r="X66" s="537"/>
      <c r="Y66" s="537"/>
      <c r="Z66" s="537"/>
      <c r="AA66" s="537"/>
      <c r="AB66" s="537"/>
      <c r="AC66" s="537"/>
      <c r="AD66" s="537"/>
      <c r="AE66" s="14"/>
      <c r="AF66" s="21"/>
    </row>
    <row r="67" spans="1:32" ht="7.2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row>
    <row r="68" spans="1:32" ht="18" customHeight="1">
      <c r="A68" s="21"/>
      <c r="B68" s="521" t="s">
        <v>25</v>
      </c>
      <c r="C68" s="521"/>
      <c r="D68" s="521"/>
      <c r="E68" s="521"/>
      <c r="F68" s="553"/>
      <c r="G68" s="553"/>
      <c r="H68" s="553"/>
      <c r="I68" s="553"/>
      <c r="J68" s="553"/>
      <c r="K68" s="553"/>
      <c r="L68" s="553"/>
      <c r="M68" s="553"/>
      <c r="N68" s="553"/>
      <c r="O68" s="553"/>
      <c r="P68" s="553"/>
      <c r="Q68" s="553"/>
      <c r="R68" s="553"/>
      <c r="S68" s="553"/>
      <c r="T68" s="553"/>
      <c r="U68" s="553"/>
      <c r="V68" s="553"/>
      <c r="W68" s="553"/>
      <c r="X68" s="553"/>
      <c r="Y68" s="553"/>
      <c r="Z68" s="553"/>
      <c r="AA68" s="553"/>
      <c r="AB68" s="553"/>
      <c r="AC68" s="553"/>
      <c r="AD68" s="553"/>
      <c r="AE68" s="14"/>
      <c r="AF68" s="21"/>
    </row>
    <row r="69" spans="1:32" ht="18" customHeight="1">
      <c r="A69" s="21"/>
      <c r="B69" s="521"/>
      <c r="C69" s="521"/>
      <c r="D69" s="521"/>
      <c r="E69" s="521"/>
      <c r="F69" s="554"/>
      <c r="G69" s="554"/>
      <c r="H69" s="554"/>
      <c r="I69" s="554"/>
      <c r="J69" s="554"/>
      <c r="K69" s="554"/>
      <c r="L69" s="554"/>
      <c r="M69" s="554"/>
      <c r="N69" s="554"/>
      <c r="O69" s="554"/>
      <c r="P69" s="554"/>
      <c r="Q69" s="554"/>
      <c r="R69" s="554"/>
      <c r="S69" s="554"/>
      <c r="T69" s="554"/>
      <c r="U69" s="554"/>
      <c r="V69" s="554"/>
      <c r="W69" s="554"/>
      <c r="X69" s="554"/>
      <c r="Y69" s="554"/>
      <c r="Z69" s="554"/>
      <c r="AA69" s="554"/>
      <c r="AB69" s="554"/>
      <c r="AC69" s="554"/>
      <c r="AD69" s="554"/>
      <c r="AE69" s="14"/>
      <c r="AF69" s="21"/>
    </row>
    <row r="70" spans="1:32" ht="7.25" customHeight="1">
      <c r="A70" s="21"/>
      <c r="B70" s="15"/>
      <c r="C70" s="15"/>
      <c r="D70" s="15"/>
      <c r="E70" s="15"/>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row>
    <row r="71" spans="1:32" ht="18" customHeight="1">
      <c r="A71" s="21"/>
      <c r="B71" s="521" t="s">
        <v>26</v>
      </c>
      <c r="C71" s="521"/>
      <c r="D71" s="521"/>
      <c r="E71" s="521"/>
      <c r="F71" s="553"/>
      <c r="G71" s="553"/>
      <c r="H71" s="553"/>
      <c r="I71" s="553"/>
      <c r="J71" s="553"/>
      <c r="K71" s="553"/>
      <c r="L71" s="553"/>
      <c r="M71" s="553"/>
      <c r="N71" s="553"/>
      <c r="O71" s="553"/>
      <c r="P71" s="553"/>
      <c r="Q71" s="553"/>
      <c r="R71" s="553"/>
      <c r="S71" s="553"/>
      <c r="T71" s="553"/>
      <c r="U71" s="553"/>
      <c r="V71" s="553"/>
      <c r="W71" s="553"/>
      <c r="X71" s="553"/>
      <c r="Y71" s="553"/>
      <c r="Z71" s="553"/>
      <c r="AA71" s="553"/>
      <c r="AB71" s="553"/>
      <c r="AC71" s="553"/>
      <c r="AD71" s="553"/>
      <c r="AE71" s="14"/>
      <c r="AF71" s="21"/>
    </row>
    <row r="72" spans="1:32" ht="18" customHeight="1">
      <c r="A72" s="21"/>
      <c r="B72" s="521"/>
      <c r="C72" s="521"/>
      <c r="D72" s="521"/>
      <c r="E72" s="521"/>
      <c r="F72" s="554"/>
      <c r="G72" s="554"/>
      <c r="H72" s="554"/>
      <c r="I72" s="554"/>
      <c r="J72" s="554"/>
      <c r="K72" s="554"/>
      <c r="L72" s="554"/>
      <c r="M72" s="554"/>
      <c r="N72" s="554"/>
      <c r="O72" s="554"/>
      <c r="P72" s="554"/>
      <c r="Q72" s="554"/>
      <c r="R72" s="554"/>
      <c r="S72" s="554"/>
      <c r="T72" s="554"/>
      <c r="U72" s="554"/>
      <c r="V72" s="554"/>
      <c r="W72" s="554"/>
      <c r="X72" s="554"/>
      <c r="Y72" s="554"/>
      <c r="Z72" s="554"/>
      <c r="AA72" s="554"/>
      <c r="AB72" s="554"/>
      <c r="AC72" s="554"/>
      <c r="AD72" s="554"/>
      <c r="AE72" s="14"/>
      <c r="AF72" s="21"/>
    </row>
    <row r="73" spans="1:32" ht="7.2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row>
    <row r="74" spans="1:32" ht="18" customHeight="1">
      <c r="A74" s="21"/>
      <c r="B74" s="550" t="s">
        <v>27</v>
      </c>
      <c r="C74" s="550"/>
      <c r="D74" s="550"/>
      <c r="E74" s="550"/>
      <c r="F74" s="536"/>
      <c r="G74" s="536"/>
      <c r="H74" s="536"/>
      <c r="I74" s="536"/>
      <c r="J74" s="536"/>
      <c r="K74" s="536"/>
      <c r="L74" s="536"/>
      <c r="M74" s="536"/>
      <c r="N74" s="536"/>
      <c r="O74" s="536"/>
      <c r="P74" s="536"/>
      <c r="Q74" s="521" t="s">
        <v>28</v>
      </c>
      <c r="R74" s="521"/>
      <c r="S74" s="521"/>
      <c r="T74" s="561"/>
      <c r="U74" s="561"/>
      <c r="V74" s="561"/>
      <c r="W74" s="561"/>
      <c r="X74" s="561"/>
      <c r="Y74" s="561"/>
      <c r="Z74" s="561"/>
      <c r="AA74" s="561"/>
      <c r="AB74" s="561"/>
      <c r="AC74" s="561"/>
      <c r="AD74" s="561"/>
      <c r="AE74" s="14"/>
      <c r="AF74" s="21"/>
    </row>
    <row r="75" spans="1:32" ht="18" customHeight="1">
      <c r="A75" s="21"/>
      <c r="B75" s="550"/>
      <c r="C75" s="550"/>
      <c r="D75" s="550"/>
      <c r="E75" s="550"/>
      <c r="F75" s="537"/>
      <c r="G75" s="537"/>
      <c r="H75" s="537"/>
      <c r="I75" s="537"/>
      <c r="J75" s="537"/>
      <c r="K75" s="537"/>
      <c r="L75" s="537"/>
      <c r="M75" s="537"/>
      <c r="N75" s="537"/>
      <c r="O75" s="537"/>
      <c r="P75" s="537"/>
      <c r="Q75" s="521"/>
      <c r="R75" s="521"/>
      <c r="S75" s="521"/>
      <c r="T75" s="562"/>
      <c r="U75" s="562"/>
      <c r="V75" s="562"/>
      <c r="W75" s="562"/>
      <c r="X75" s="562"/>
      <c r="Y75" s="562"/>
      <c r="Z75" s="562"/>
      <c r="AA75" s="562"/>
      <c r="AB75" s="562"/>
      <c r="AC75" s="562"/>
      <c r="AD75" s="562"/>
      <c r="AE75" s="14"/>
      <c r="AF75" s="21"/>
    </row>
    <row r="76" spans="1:32" ht="7.2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32" ht="18" customHeight="1">
      <c r="A77" s="21"/>
      <c r="B77" s="550" t="s">
        <v>29</v>
      </c>
      <c r="C77" s="550"/>
      <c r="D77" s="550"/>
      <c r="E77" s="550"/>
      <c r="F77" s="551"/>
      <c r="G77" s="551"/>
      <c r="H77" s="551"/>
      <c r="I77" s="551"/>
      <c r="J77" s="551"/>
      <c r="K77" s="551"/>
      <c r="L77" s="551"/>
      <c r="M77" s="551"/>
      <c r="N77" s="551"/>
      <c r="O77" s="551"/>
      <c r="P77" s="551"/>
      <c r="Q77" s="550" t="s">
        <v>30</v>
      </c>
      <c r="R77" s="550"/>
      <c r="S77" s="550"/>
      <c r="T77" s="563"/>
      <c r="U77" s="563"/>
      <c r="V77" s="563"/>
      <c r="W77" s="563"/>
      <c r="X77" s="563"/>
      <c r="Y77" s="563"/>
      <c r="Z77" s="563"/>
      <c r="AA77" s="563"/>
      <c r="AB77" s="563"/>
      <c r="AC77" s="563"/>
      <c r="AD77" s="563"/>
      <c r="AE77" s="14"/>
      <c r="AF77" s="21"/>
    </row>
    <row r="78" spans="1:32" ht="18" customHeight="1">
      <c r="A78" s="21"/>
      <c r="B78" s="550"/>
      <c r="C78" s="550"/>
      <c r="D78" s="550"/>
      <c r="E78" s="550"/>
      <c r="F78" s="552"/>
      <c r="G78" s="552"/>
      <c r="H78" s="552"/>
      <c r="I78" s="552"/>
      <c r="J78" s="552"/>
      <c r="K78" s="552"/>
      <c r="L78" s="552"/>
      <c r="M78" s="552"/>
      <c r="N78" s="552"/>
      <c r="O78" s="552"/>
      <c r="P78" s="552"/>
      <c r="Q78" s="550"/>
      <c r="R78" s="550"/>
      <c r="S78" s="550"/>
      <c r="T78" s="564"/>
      <c r="U78" s="564"/>
      <c r="V78" s="564"/>
      <c r="W78" s="564"/>
      <c r="X78" s="564"/>
      <c r="Y78" s="564"/>
      <c r="Z78" s="564"/>
      <c r="AA78" s="564"/>
      <c r="AB78" s="564"/>
      <c r="AC78" s="564"/>
      <c r="AD78" s="564"/>
      <c r="AE78" s="14"/>
      <c r="AF78" s="21"/>
    </row>
    <row r="79" spans="1:32" ht="7.2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32" ht="18" customHeight="1">
      <c r="A80" s="21"/>
      <c r="B80" s="521" t="s">
        <v>31</v>
      </c>
      <c r="C80" s="521"/>
      <c r="D80" s="521"/>
      <c r="E80" s="521"/>
      <c r="F80" s="551"/>
      <c r="G80" s="551"/>
      <c r="H80" s="551"/>
      <c r="I80" s="551"/>
      <c r="J80" s="551"/>
      <c r="K80" s="551"/>
      <c r="L80" s="551"/>
      <c r="M80" s="551"/>
      <c r="N80" s="551"/>
      <c r="O80" s="551"/>
      <c r="P80" s="551"/>
      <c r="Q80" s="551"/>
      <c r="R80" s="21"/>
      <c r="S80" s="521" t="s">
        <v>32</v>
      </c>
      <c r="T80" s="521"/>
      <c r="U80" s="521"/>
      <c r="V80" s="521"/>
      <c r="W80" s="551"/>
      <c r="X80" s="551"/>
      <c r="Y80" s="551"/>
      <c r="Z80" s="551"/>
      <c r="AA80" s="551"/>
      <c r="AB80" s="551"/>
      <c r="AC80" s="551"/>
      <c r="AD80" s="551"/>
      <c r="AE80" s="14"/>
      <c r="AF80" s="21"/>
    </row>
    <row r="81" spans="1:32" ht="18" customHeight="1">
      <c r="A81" s="21"/>
      <c r="B81" s="521"/>
      <c r="C81" s="521"/>
      <c r="D81" s="521"/>
      <c r="E81" s="521"/>
      <c r="F81" s="552"/>
      <c r="G81" s="552"/>
      <c r="H81" s="552"/>
      <c r="I81" s="552"/>
      <c r="J81" s="552"/>
      <c r="K81" s="552"/>
      <c r="L81" s="552"/>
      <c r="M81" s="552"/>
      <c r="N81" s="552"/>
      <c r="O81" s="552"/>
      <c r="P81" s="552"/>
      <c r="Q81" s="552"/>
      <c r="R81" s="21"/>
      <c r="S81" s="521"/>
      <c r="T81" s="521"/>
      <c r="U81" s="521"/>
      <c r="V81" s="521"/>
      <c r="W81" s="552"/>
      <c r="X81" s="552"/>
      <c r="Y81" s="552"/>
      <c r="Z81" s="552"/>
      <c r="AA81" s="552"/>
      <c r="AB81" s="552"/>
      <c r="AC81" s="552"/>
      <c r="AD81" s="552"/>
      <c r="AE81" s="14"/>
      <c r="AF81" s="21"/>
    </row>
    <row r="82" spans="1:32" ht="7.2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ht="18" customHeight="1">
      <c r="A83" s="21"/>
      <c r="B83" s="521" t="s">
        <v>33</v>
      </c>
      <c r="C83" s="521"/>
      <c r="D83" s="521"/>
      <c r="E83" s="521"/>
      <c r="F83" s="561"/>
      <c r="G83" s="561"/>
      <c r="H83" s="561"/>
      <c r="I83" s="561"/>
      <c r="J83" s="561"/>
      <c r="K83" s="561"/>
      <c r="L83" s="561"/>
      <c r="M83" s="561"/>
      <c r="N83" s="561"/>
      <c r="O83" s="561"/>
      <c r="P83" s="561"/>
      <c r="Q83" s="521" t="s">
        <v>34</v>
      </c>
      <c r="R83" s="521"/>
      <c r="S83" s="521"/>
      <c r="T83" s="521"/>
      <c r="U83" s="536"/>
      <c r="V83" s="536"/>
      <c r="W83" s="536"/>
      <c r="X83" s="536"/>
      <c r="Y83" s="536"/>
      <c r="Z83" s="536"/>
      <c r="AA83" s="536"/>
      <c r="AB83" s="536"/>
      <c r="AC83" s="536"/>
      <c r="AD83" s="536"/>
      <c r="AE83" s="14"/>
      <c r="AF83" s="21"/>
    </row>
    <row r="84" spans="1:32" ht="18" customHeight="1">
      <c r="A84" s="21"/>
      <c r="B84" s="521"/>
      <c r="C84" s="521"/>
      <c r="D84" s="521"/>
      <c r="E84" s="521"/>
      <c r="F84" s="562"/>
      <c r="G84" s="562"/>
      <c r="H84" s="562"/>
      <c r="I84" s="562"/>
      <c r="J84" s="562"/>
      <c r="K84" s="562"/>
      <c r="L84" s="562"/>
      <c r="M84" s="562"/>
      <c r="N84" s="562"/>
      <c r="O84" s="562"/>
      <c r="P84" s="562"/>
      <c r="Q84" s="521"/>
      <c r="R84" s="521"/>
      <c r="S84" s="521"/>
      <c r="T84" s="521"/>
      <c r="U84" s="537"/>
      <c r="V84" s="537"/>
      <c r="W84" s="537"/>
      <c r="X84" s="537"/>
      <c r="Y84" s="537"/>
      <c r="Z84" s="537"/>
      <c r="AA84" s="537"/>
      <c r="AB84" s="537"/>
      <c r="AC84" s="537"/>
      <c r="AD84" s="537"/>
      <c r="AE84" s="14"/>
      <c r="AF84" s="21"/>
    </row>
    <row r="85" spans="1:32" ht="7.2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ht="18" customHeight="1">
      <c r="A86" s="21"/>
      <c r="B86" s="521" t="s">
        <v>35</v>
      </c>
      <c r="C86" s="521"/>
      <c r="D86" s="521"/>
      <c r="E86" s="521"/>
      <c r="F86" s="561"/>
      <c r="G86" s="561"/>
      <c r="H86" s="561"/>
      <c r="I86" s="561"/>
      <c r="J86" s="561"/>
      <c r="K86" s="561"/>
      <c r="L86" s="561"/>
      <c r="M86" s="561"/>
      <c r="N86" s="561"/>
      <c r="O86" s="561"/>
      <c r="P86" s="561"/>
      <c r="Q86" s="561"/>
      <c r="R86" s="561"/>
      <c r="S86" s="561"/>
      <c r="T86" s="561"/>
      <c r="U86" s="561"/>
      <c r="V86" s="561"/>
      <c r="W86" s="561"/>
      <c r="X86" s="561"/>
      <c r="Y86" s="561"/>
      <c r="Z86" s="561"/>
      <c r="AA86" s="561"/>
      <c r="AB86" s="561"/>
      <c r="AC86" s="561"/>
      <c r="AD86" s="561"/>
      <c r="AE86" s="14"/>
      <c r="AF86" s="21"/>
    </row>
    <row r="87" spans="1:32" ht="18" customHeight="1">
      <c r="A87" s="21"/>
      <c r="B87" s="521"/>
      <c r="C87" s="521"/>
      <c r="D87" s="521"/>
      <c r="E87" s="521"/>
      <c r="F87" s="562"/>
      <c r="G87" s="562"/>
      <c r="H87" s="562"/>
      <c r="I87" s="562"/>
      <c r="J87" s="562"/>
      <c r="K87" s="562"/>
      <c r="L87" s="562"/>
      <c r="M87" s="562"/>
      <c r="N87" s="562"/>
      <c r="O87" s="562"/>
      <c r="P87" s="562"/>
      <c r="Q87" s="562"/>
      <c r="R87" s="562"/>
      <c r="S87" s="562"/>
      <c r="T87" s="562"/>
      <c r="U87" s="562"/>
      <c r="V87" s="562"/>
      <c r="W87" s="562"/>
      <c r="X87" s="562"/>
      <c r="Y87" s="562"/>
      <c r="Z87" s="562"/>
      <c r="AA87" s="562"/>
      <c r="AB87" s="562"/>
      <c r="AC87" s="562"/>
      <c r="AD87" s="562"/>
      <c r="AE87" s="14"/>
      <c r="AF87" s="21"/>
    </row>
    <row r="88" spans="1:32" ht="7.2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ht="18" customHeight="1">
      <c r="A89" s="21"/>
      <c r="B89" s="521" t="s">
        <v>36</v>
      </c>
      <c r="C89" s="521"/>
      <c r="D89" s="521"/>
      <c r="E89" s="521"/>
      <c r="F89" s="551"/>
      <c r="G89" s="551"/>
      <c r="H89" s="551"/>
      <c r="I89" s="551"/>
      <c r="J89" s="551"/>
      <c r="K89" s="551"/>
      <c r="L89" s="551"/>
      <c r="M89" s="551"/>
      <c r="N89" s="551"/>
      <c r="O89" s="551"/>
      <c r="P89" s="521" t="s">
        <v>37</v>
      </c>
      <c r="Q89" s="521"/>
      <c r="R89" s="521"/>
      <c r="S89" s="521"/>
      <c r="T89" s="563"/>
      <c r="U89" s="563"/>
      <c r="V89" s="563"/>
      <c r="W89" s="563"/>
      <c r="X89" s="563"/>
      <c r="Y89" s="563"/>
      <c r="Z89" s="563"/>
      <c r="AA89" s="563"/>
      <c r="AB89" s="563"/>
      <c r="AC89" s="563"/>
      <c r="AD89" s="563"/>
      <c r="AE89" s="14"/>
      <c r="AF89" s="21"/>
    </row>
    <row r="90" spans="1:32" ht="18" customHeight="1">
      <c r="A90" s="21"/>
      <c r="B90" s="521"/>
      <c r="C90" s="521"/>
      <c r="D90" s="521"/>
      <c r="E90" s="521"/>
      <c r="F90" s="552"/>
      <c r="G90" s="552"/>
      <c r="H90" s="552"/>
      <c r="I90" s="552"/>
      <c r="J90" s="552"/>
      <c r="K90" s="552"/>
      <c r="L90" s="552"/>
      <c r="M90" s="552"/>
      <c r="N90" s="552"/>
      <c r="O90" s="552"/>
      <c r="P90" s="521"/>
      <c r="Q90" s="521"/>
      <c r="R90" s="521"/>
      <c r="S90" s="521"/>
      <c r="T90" s="564"/>
      <c r="U90" s="564"/>
      <c r="V90" s="564"/>
      <c r="W90" s="564"/>
      <c r="X90" s="564"/>
      <c r="Y90" s="564"/>
      <c r="Z90" s="564"/>
      <c r="AA90" s="564"/>
      <c r="AB90" s="564"/>
      <c r="AC90" s="564"/>
      <c r="AD90" s="564"/>
      <c r="AE90" s="14"/>
      <c r="AF90" s="21"/>
    </row>
    <row r="91" spans="1:32" ht="7.2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ht="18" customHeight="1">
      <c r="A92" s="21"/>
      <c r="B92" s="521" t="s">
        <v>38</v>
      </c>
      <c r="C92" s="521"/>
      <c r="D92" s="521"/>
      <c r="E92" s="521"/>
      <c r="F92" s="563"/>
      <c r="G92" s="563"/>
      <c r="H92" s="563"/>
      <c r="I92" s="563"/>
      <c r="J92" s="563"/>
      <c r="K92" s="563"/>
      <c r="L92" s="563"/>
      <c r="M92" s="563"/>
      <c r="N92" s="563"/>
      <c r="O92" s="563"/>
      <c r="P92" s="521" t="s">
        <v>39</v>
      </c>
      <c r="Q92" s="521"/>
      <c r="R92" s="521"/>
      <c r="S92" s="521"/>
      <c r="T92" s="551"/>
      <c r="U92" s="551"/>
      <c r="V92" s="551"/>
      <c r="W92" s="551"/>
      <c r="X92" s="551"/>
      <c r="Y92" s="551"/>
      <c r="Z92" s="551"/>
      <c r="AA92" s="551"/>
      <c r="AB92" s="551"/>
      <c r="AC92" s="551"/>
      <c r="AD92" s="551"/>
      <c r="AE92" s="14"/>
      <c r="AF92" s="21"/>
    </row>
    <row r="93" spans="1:32" ht="18" customHeight="1">
      <c r="A93" s="21"/>
      <c r="B93" s="521"/>
      <c r="C93" s="521"/>
      <c r="D93" s="521"/>
      <c r="E93" s="521"/>
      <c r="F93" s="564"/>
      <c r="G93" s="564"/>
      <c r="H93" s="564"/>
      <c r="I93" s="564"/>
      <c r="J93" s="564"/>
      <c r="K93" s="564"/>
      <c r="L93" s="564"/>
      <c r="M93" s="564"/>
      <c r="N93" s="564"/>
      <c r="O93" s="564"/>
      <c r="P93" s="521"/>
      <c r="Q93" s="521"/>
      <c r="R93" s="521"/>
      <c r="S93" s="521"/>
      <c r="T93" s="552"/>
      <c r="U93" s="552"/>
      <c r="V93" s="552"/>
      <c r="W93" s="552"/>
      <c r="X93" s="552"/>
      <c r="Y93" s="552"/>
      <c r="Z93" s="552"/>
      <c r="AA93" s="552"/>
      <c r="AB93" s="552"/>
      <c r="AC93" s="552"/>
      <c r="AD93" s="552"/>
      <c r="AE93" s="14"/>
      <c r="AF93" s="21"/>
    </row>
    <row r="94" spans="1:32" ht="30" customHeight="1" thickBo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ht="25.25" customHeight="1" thickBot="1">
      <c r="A95" s="21"/>
      <c r="B95" s="567" t="s">
        <v>40</v>
      </c>
      <c r="C95" s="568"/>
      <c r="D95" s="568"/>
      <c r="E95" s="568"/>
      <c r="F95" s="568"/>
      <c r="G95" s="568"/>
      <c r="H95" s="568"/>
      <c r="I95" s="568"/>
      <c r="J95" s="568"/>
      <c r="K95" s="568"/>
      <c r="L95" s="568"/>
      <c r="M95" s="568"/>
      <c r="N95" s="568"/>
      <c r="O95" s="568"/>
      <c r="P95" s="219"/>
      <c r="Q95" s="565" t="str">
        <f>"Exhibition Order Form "&amp;'Price List'!D2&amp;" - "&amp;'Price List'!E2</f>
        <v>Exhibition Order Form 2024 - 2025</v>
      </c>
      <c r="R95" s="565"/>
      <c r="S95" s="565"/>
      <c r="T95" s="565"/>
      <c r="U95" s="565"/>
      <c r="V95" s="565"/>
      <c r="W95" s="565"/>
      <c r="X95" s="565"/>
      <c r="Y95" s="565"/>
      <c r="Z95" s="565"/>
      <c r="AA95" s="565"/>
      <c r="AB95" s="565"/>
      <c r="AC95" s="565"/>
      <c r="AD95" s="565"/>
      <c r="AE95" s="566"/>
      <c r="AF95" s="21"/>
    </row>
    <row r="96" spans="1:32" ht="7.25" customHeight="1">
      <c r="A96" s="21"/>
      <c r="B96" s="102"/>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103"/>
      <c r="AF96" s="21"/>
    </row>
    <row r="97" spans="1:36" ht="14.75" customHeight="1">
      <c r="A97" s="21"/>
      <c r="B97" s="541" t="s">
        <v>41</v>
      </c>
      <c r="C97" s="542"/>
      <c r="D97" s="542"/>
      <c r="E97" s="542"/>
      <c r="F97" s="543"/>
      <c r="G97" s="543"/>
      <c r="H97" s="543"/>
      <c r="I97" s="543"/>
      <c r="J97" s="543"/>
      <c r="K97" s="543"/>
      <c r="L97" s="521" t="s">
        <v>42</v>
      </c>
      <c r="M97" s="521"/>
      <c r="N97" s="521"/>
      <c r="O97" s="521"/>
      <c r="P97" s="545"/>
      <c r="Q97" s="545"/>
      <c r="R97" s="545"/>
      <c r="S97" s="545"/>
      <c r="T97" s="545"/>
      <c r="U97" s="545"/>
      <c r="V97" s="545"/>
      <c r="W97" s="545"/>
      <c r="X97" s="545"/>
      <c r="Y97" s="545"/>
      <c r="Z97" s="545"/>
      <c r="AA97" s="545"/>
      <c r="AB97" s="545"/>
      <c r="AC97" s="545"/>
      <c r="AD97" s="14"/>
      <c r="AE97" s="104"/>
      <c r="AF97" s="21"/>
    </row>
    <row r="98" spans="1:36" ht="14.75" customHeight="1">
      <c r="A98" s="21"/>
      <c r="B98" s="541"/>
      <c r="C98" s="542"/>
      <c r="D98" s="542"/>
      <c r="E98" s="542"/>
      <c r="F98" s="544"/>
      <c r="G98" s="544"/>
      <c r="H98" s="544"/>
      <c r="I98" s="544"/>
      <c r="J98" s="544"/>
      <c r="K98" s="544"/>
      <c r="L98" s="521"/>
      <c r="M98" s="521"/>
      <c r="N98" s="521"/>
      <c r="O98" s="521"/>
      <c r="P98" s="546"/>
      <c r="Q98" s="546"/>
      <c r="R98" s="546"/>
      <c r="S98" s="546"/>
      <c r="T98" s="546"/>
      <c r="U98" s="546"/>
      <c r="V98" s="546"/>
      <c r="W98" s="546"/>
      <c r="X98" s="546"/>
      <c r="Y98" s="546"/>
      <c r="Z98" s="546"/>
      <c r="AA98" s="546"/>
      <c r="AB98" s="546"/>
      <c r="AC98" s="546"/>
      <c r="AD98" s="14"/>
      <c r="AE98" s="104"/>
      <c r="AF98" s="21"/>
    </row>
    <row r="99" spans="1:36" ht="7.25" customHeight="1">
      <c r="A99" s="21"/>
      <c r="B99" s="102"/>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103"/>
      <c r="AF99" s="21"/>
    </row>
    <row r="100" spans="1:36" ht="14.75" customHeight="1">
      <c r="A100" s="21"/>
      <c r="B100" s="541" t="s">
        <v>43</v>
      </c>
      <c r="C100" s="542"/>
      <c r="D100" s="542"/>
      <c r="E100" s="542"/>
      <c r="F100" s="573"/>
      <c r="G100" s="573"/>
      <c r="H100" s="573"/>
      <c r="I100" s="573"/>
      <c r="J100" s="573"/>
      <c r="K100" s="573"/>
      <c r="L100" s="542" t="s">
        <v>44</v>
      </c>
      <c r="M100" s="542"/>
      <c r="N100" s="542"/>
      <c r="O100" s="542"/>
      <c r="P100" s="545"/>
      <c r="Q100" s="545"/>
      <c r="R100" s="545"/>
      <c r="S100" s="545"/>
      <c r="T100" s="545"/>
      <c r="U100" s="545"/>
      <c r="V100" s="545"/>
      <c r="W100" s="545"/>
      <c r="X100" s="545"/>
      <c r="Y100" s="545"/>
      <c r="Z100" s="545"/>
      <c r="AA100" s="545"/>
      <c r="AB100" s="545"/>
      <c r="AC100" s="545"/>
      <c r="AD100" s="14"/>
      <c r="AE100" s="104"/>
      <c r="AF100" s="21"/>
    </row>
    <row r="101" spans="1:36" ht="14.75" customHeight="1">
      <c r="A101" s="21"/>
      <c r="B101" s="541"/>
      <c r="C101" s="542"/>
      <c r="D101" s="542"/>
      <c r="E101" s="542"/>
      <c r="F101" s="529"/>
      <c r="G101" s="529"/>
      <c r="H101" s="529"/>
      <c r="I101" s="529"/>
      <c r="J101" s="529"/>
      <c r="K101" s="529"/>
      <c r="L101" s="542"/>
      <c r="M101" s="542"/>
      <c r="N101" s="542"/>
      <c r="O101" s="542"/>
      <c r="P101" s="546"/>
      <c r="Q101" s="546"/>
      <c r="R101" s="546"/>
      <c r="S101" s="546"/>
      <c r="T101" s="546"/>
      <c r="U101" s="546"/>
      <c r="V101" s="546"/>
      <c r="W101" s="546"/>
      <c r="X101" s="546"/>
      <c r="Y101" s="546"/>
      <c r="Z101" s="546"/>
      <c r="AA101" s="546"/>
      <c r="AB101" s="546"/>
      <c r="AC101" s="546"/>
      <c r="AD101" s="14"/>
      <c r="AE101" s="104"/>
      <c r="AF101" s="21"/>
    </row>
    <row r="102" spans="1:36" ht="7.25" customHeight="1">
      <c r="A102" s="21"/>
      <c r="B102" s="102"/>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103"/>
      <c r="AF102" s="21"/>
    </row>
    <row r="103" spans="1:36" ht="14.75" customHeight="1">
      <c r="A103" s="21"/>
      <c r="B103" s="574" t="s">
        <v>45</v>
      </c>
      <c r="C103" s="521"/>
      <c r="D103" s="521"/>
      <c r="E103" s="521"/>
      <c r="F103" s="573"/>
      <c r="G103" s="573"/>
      <c r="H103" s="573"/>
      <c r="I103" s="573"/>
      <c r="J103" s="573"/>
      <c r="K103" s="573"/>
      <c r="L103" s="542" t="s">
        <v>44</v>
      </c>
      <c r="M103" s="542"/>
      <c r="N103" s="542"/>
      <c r="O103" s="542"/>
      <c r="P103" s="545"/>
      <c r="Q103" s="545"/>
      <c r="R103" s="545"/>
      <c r="S103" s="545"/>
      <c r="T103" s="545"/>
      <c r="U103" s="545"/>
      <c r="V103" s="545"/>
      <c r="W103" s="545"/>
      <c r="X103" s="545"/>
      <c r="Y103" s="545"/>
      <c r="Z103" s="545"/>
      <c r="AA103" s="545"/>
      <c r="AB103" s="545"/>
      <c r="AC103" s="545"/>
      <c r="AD103" s="14"/>
      <c r="AE103" s="104"/>
      <c r="AF103" s="21"/>
    </row>
    <row r="104" spans="1:36" ht="14.75" customHeight="1">
      <c r="A104" s="21"/>
      <c r="B104" s="574"/>
      <c r="C104" s="521"/>
      <c r="D104" s="521"/>
      <c r="E104" s="521"/>
      <c r="F104" s="529"/>
      <c r="G104" s="529"/>
      <c r="H104" s="529"/>
      <c r="I104" s="529"/>
      <c r="J104" s="529"/>
      <c r="K104" s="529"/>
      <c r="L104" s="542"/>
      <c r="M104" s="542"/>
      <c r="N104" s="542"/>
      <c r="O104" s="542"/>
      <c r="P104" s="546"/>
      <c r="Q104" s="546"/>
      <c r="R104" s="546"/>
      <c r="S104" s="546"/>
      <c r="T104" s="546"/>
      <c r="U104" s="546"/>
      <c r="V104" s="546"/>
      <c r="W104" s="546"/>
      <c r="X104" s="546"/>
      <c r="Y104" s="546"/>
      <c r="Z104" s="546"/>
      <c r="AA104" s="546"/>
      <c r="AB104" s="546"/>
      <c r="AC104" s="546"/>
      <c r="AD104" s="14"/>
      <c r="AE104" s="104"/>
      <c r="AF104" s="21"/>
    </row>
    <row r="105" spans="1:36" ht="7.25" customHeight="1" thickBot="1">
      <c r="A105" s="21"/>
      <c r="B105" s="102"/>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103"/>
      <c r="AF105" s="21"/>
    </row>
    <row r="106" spans="1:36" ht="14.75" customHeight="1">
      <c r="A106" s="21"/>
      <c r="B106" s="569" t="s">
        <v>46</v>
      </c>
      <c r="C106" s="398"/>
      <c r="D106" s="398"/>
      <c r="E106" s="530" t="str">
        <f>IF($B$124&gt;0,"Y","")</f>
        <v/>
      </c>
      <c r="F106" s="531"/>
      <c r="G106" s="16"/>
      <c r="H106" s="534" t="s">
        <v>47</v>
      </c>
      <c r="I106" s="398"/>
      <c r="J106" s="535"/>
      <c r="K106" s="530" t="str">
        <f>IF($H$124&gt;0,"Y","")</f>
        <v/>
      </c>
      <c r="L106" s="531"/>
      <c r="M106" s="52"/>
      <c r="N106" s="538" t="s">
        <v>48</v>
      </c>
      <c r="O106" s="539"/>
      <c r="P106" s="540"/>
      <c r="Q106" s="530" t="str">
        <f>IF($W$127&gt;0,"Y","")</f>
        <v/>
      </c>
      <c r="R106" s="531"/>
      <c r="S106" s="14"/>
      <c r="T106" s="534" t="s">
        <v>49</v>
      </c>
      <c r="U106" s="398"/>
      <c r="V106" s="535"/>
      <c r="W106" s="530" t="str">
        <f>IF(OR($Z$124&gt;0,$E$127&gt;0,$K$127&gt;0),"Y","")</f>
        <v/>
      </c>
      <c r="X106" s="531"/>
      <c r="Y106" s="14"/>
      <c r="Z106" s="534" t="s">
        <v>50</v>
      </c>
      <c r="AA106" s="398"/>
      <c r="AB106" s="535"/>
      <c r="AC106" s="530" t="str">
        <f>IF($Q$127&gt;0,"Y","")</f>
        <v/>
      </c>
      <c r="AD106" s="531"/>
      <c r="AE106" s="103"/>
      <c r="AF106" s="21"/>
      <c r="AJ106" s="90" t="b">
        <f>OR(ISERROR(E106),ISERROR(K106),ISERROR(Q106),ISERROR(W106),ISERROR(AC106),ISERROR(E109),ISERROR(K109),ISERROR(Q109),ISERROR(W109),ISERROR(AC109))</f>
        <v>0</v>
      </c>
    </row>
    <row r="107" spans="1:36" ht="14.75" customHeight="1" thickBot="1">
      <c r="A107" s="21"/>
      <c r="B107" s="569"/>
      <c r="C107" s="398"/>
      <c r="D107" s="398"/>
      <c r="E107" s="532"/>
      <c r="F107" s="533"/>
      <c r="G107" s="16"/>
      <c r="H107" s="534"/>
      <c r="I107" s="398"/>
      <c r="J107" s="535"/>
      <c r="K107" s="532"/>
      <c r="L107" s="533"/>
      <c r="M107" s="52"/>
      <c r="N107" s="538"/>
      <c r="O107" s="539"/>
      <c r="P107" s="540"/>
      <c r="Q107" s="532"/>
      <c r="R107" s="533"/>
      <c r="S107" s="14"/>
      <c r="T107" s="534"/>
      <c r="U107" s="398"/>
      <c r="V107" s="535"/>
      <c r="W107" s="532"/>
      <c r="X107" s="533"/>
      <c r="Y107" s="14"/>
      <c r="Z107" s="534"/>
      <c r="AA107" s="398"/>
      <c r="AB107" s="535"/>
      <c r="AC107" s="532"/>
      <c r="AD107" s="533"/>
      <c r="AE107" s="103"/>
      <c r="AF107" s="21"/>
    </row>
    <row r="108" spans="1:36" ht="10.25" customHeight="1" thickBot="1">
      <c r="A108" s="21"/>
      <c r="B108" s="102"/>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103"/>
      <c r="AF108" s="21"/>
    </row>
    <row r="109" spans="1:36" ht="14.75" customHeight="1">
      <c r="A109" s="21"/>
      <c r="B109" s="569" t="s">
        <v>51</v>
      </c>
      <c r="C109" s="398"/>
      <c r="D109" s="398"/>
      <c r="E109" s="530" t="str">
        <f>IF($N$124&gt;0,"Y","")</f>
        <v/>
      </c>
      <c r="F109" s="531"/>
      <c r="G109" s="16"/>
      <c r="H109" s="534" t="s">
        <v>52</v>
      </c>
      <c r="I109" s="398"/>
      <c r="J109" s="535"/>
      <c r="K109" s="530" t="str">
        <f>IF($W$301&gt;0,"Y","")</f>
        <v/>
      </c>
      <c r="L109" s="531"/>
      <c r="M109" s="52"/>
      <c r="N109" s="534" t="s">
        <v>53</v>
      </c>
      <c r="O109" s="398"/>
      <c r="P109" s="535"/>
      <c r="Q109" s="530" t="str">
        <f>IF($Z$124&gt;0,"Y","")</f>
        <v/>
      </c>
      <c r="R109" s="531"/>
      <c r="S109" s="14"/>
      <c r="T109" s="534" t="s">
        <v>54</v>
      </c>
      <c r="U109" s="398"/>
      <c r="V109" s="535"/>
      <c r="W109" s="530" t="str">
        <f>IF(OR($W$542&gt;0,$W$546&gt;0),"Y","")</f>
        <v/>
      </c>
      <c r="X109" s="531"/>
      <c r="Y109" s="14"/>
      <c r="Z109" s="534" t="s">
        <v>55</v>
      </c>
      <c r="AA109" s="398"/>
      <c r="AB109" s="535"/>
      <c r="AC109" s="530"/>
      <c r="AD109" s="531"/>
      <c r="AE109" s="103"/>
      <c r="AF109" s="21"/>
    </row>
    <row r="110" spans="1:36" ht="14.75" customHeight="1" thickBot="1">
      <c r="A110" s="21"/>
      <c r="B110" s="569"/>
      <c r="C110" s="398"/>
      <c r="D110" s="398"/>
      <c r="E110" s="532"/>
      <c r="F110" s="533"/>
      <c r="G110" s="16"/>
      <c r="H110" s="534"/>
      <c r="I110" s="398"/>
      <c r="J110" s="535"/>
      <c r="K110" s="532"/>
      <c r="L110" s="533"/>
      <c r="M110" s="52"/>
      <c r="N110" s="534"/>
      <c r="O110" s="398"/>
      <c r="P110" s="535"/>
      <c r="Q110" s="532"/>
      <c r="R110" s="533"/>
      <c r="S110" s="14"/>
      <c r="T110" s="534"/>
      <c r="U110" s="398"/>
      <c r="V110" s="535"/>
      <c r="W110" s="532"/>
      <c r="X110" s="533"/>
      <c r="Y110" s="14"/>
      <c r="Z110" s="534"/>
      <c r="AA110" s="398"/>
      <c r="AB110" s="535"/>
      <c r="AC110" s="532"/>
      <c r="AD110" s="533"/>
      <c r="AE110" s="103"/>
      <c r="AF110" s="21"/>
    </row>
    <row r="111" spans="1:36" ht="7.25" customHeight="1">
      <c r="A111" s="21"/>
      <c r="B111" s="102"/>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103"/>
      <c r="AF111" s="21"/>
    </row>
    <row r="112" spans="1:36" ht="150" customHeight="1">
      <c r="A112" s="21"/>
      <c r="B112" s="569" t="s">
        <v>56</v>
      </c>
      <c r="C112" s="398"/>
      <c r="D112" s="398"/>
      <c r="E112" s="570"/>
      <c r="F112" s="571"/>
      <c r="G112" s="571"/>
      <c r="H112" s="571"/>
      <c r="I112" s="571"/>
      <c r="J112" s="571"/>
      <c r="K112" s="571"/>
      <c r="L112" s="571"/>
      <c r="M112" s="571"/>
      <c r="N112" s="571"/>
      <c r="O112" s="571"/>
      <c r="P112" s="571"/>
      <c r="Q112" s="571"/>
      <c r="R112" s="571"/>
      <c r="S112" s="571"/>
      <c r="T112" s="571"/>
      <c r="U112" s="571"/>
      <c r="V112" s="571"/>
      <c r="W112" s="571"/>
      <c r="X112" s="571"/>
      <c r="Y112" s="571"/>
      <c r="Z112" s="571"/>
      <c r="AA112" s="571"/>
      <c r="AB112" s="571"/>
      <c r="AC112" s="571"/>
      <c r="AD112" s="572"/>
      <c r="AE112" s="104"/>
      <c r="AF112" s="21"/>
    </row>
    <row r="113" spans="1:36" ht="7.25" customHeight="1">
      <c r="A113" s="21"/>
      <c r="B113" s="102"/>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103"/>
      <c r="AF113" s="21"/>
    </row>
    <row r="114" spans="1:36" ht="14.75" customHeight="1">
      <c r="A114" s="21"/>
      <c r="B114" s="102"/>
      <c r="C114" s="21"/>
      <c r="D114" s="21"/>
      <c r="E114" s="526" t="s">
        <v>57</v>
      </c>
      <c r="F114" s="526"/>
      <c r="G114" s="526"/>
      <c r="H114" s="526"/>
      <c r="I114" s="21"/>
      <c r="J114" s="575" t="s">
        <v>41</v>
      </c>
      <c r="K114" s="576"/>
      <c r="L114" s="576"/>
      <c r="M114" s="579"/>
      <c r="N114" s="579"/>
      <c r="O114" s="579"/>
      <c r="P114" s="579"/>
      <c r="Q114" s="579"/>
      <c r="R114" s="580" t="s">
        <v>58</v>
      </c>
      <c r="S114" s="581"/>
      <c r="T114" s="581"/>
      <c r="U114" s="581"/>
      <c r="V114" s="581"/>
      <c r="W114" s="386"/>
      <c r="X114" s="386"/>
      <c r="Y114" s="386"/>
      <c r="Z114" s="386"/>
      <c r="AA114" s="386"/>
      <c r="AB114" s="387"/>
      <c r="AC114" s="14"/>
      <c r="AD114" s="14"/>
      <c r="AE114" s="103"/>
      <c r="AF114" s="21"/>
    </row>
    <row r="115" spans="1:36" ht="14.75" customHeight="1">
      <c r="A115" s="21"/>
      <c r="B115" s="102"/>
      <c r="C115" s="21"/>
      <c r="D115" s="21"/>
      <c r="E115" s="526"/>
      <c r="F115" s="526"/>
      <c r="G115" s="526"/>
      <c r="H115" s="526"/>
      <c r="I115" s="21"/>
      <c r="J115" s="577"/>
      <c r="K115" s="578"/>
      <c r="L115" s="578"/>
      <c r="M115" s="544"/>
      <c r="N115" s="544"/>
      <c r="O115" s="544"/>
      <c r="P115" s="544"/>
      <c r="Q115" s="544"/>
      <c r="R115" s="582"/>
      <c r="S115" s="583"/>
      <c r="T115" s="583"/>
      <c r="U115" s="583"/>
      <c r="V115" s="583"/>
      <c r="W115" s="388"/>
      <c r="X115" s="388"/>
      <c r="Y115" s="388"/>
      <c r="Z115" s="388"/>
      <c r="AA115" s="388"/>
      <c r="AB115" s="389"/>
      <c r="AC115" s="14"/>
      <c r="AD115" s="14"/>
      <c r="AE115" s="103"/>
      <c r="AF115" s="21"/>
    </row>
    <row r="116" spans="1:36" ht="14.75" customHeight="1" thickBot="1">
      <c r="A116" s="21"/>
      <c r="B116" s="105"/>
      <c r="C116" s="106"/>
      <c r="D116" s="106"/>
      <c r="E116" s="107"/>
      <c r="F116" s="107"/>
      <c r="G116" s="107"/>
      <c r="H116" s="107"/>
      <c r="I116" s="106"/>
      <c r="J116" s="108"/>
      <c r="K116" s="108"/>
      <c r="L116" s="108"/>
      <c r="M116" s="109"/>
      <c r="N116" s="109"/>
      <c r="O116" s="109"/>
      <c r="P116" s="109"/>
      <c r="Q116" s="109"/>
      <c r="R116" s="110"/>
      <c r="S116" s="110"/>
      <c r="T116" s="110"/>
      <c r="U116" s="110"/>
      <c r="V116" s="110"/>
      <c r="W116" s="111"/>
      <c r="X116" s="111"/>
      <c r="Y116" s="112"/>
      <c r="Z116" s="111"/>
      <c r="AA116" s="111"/>
      <c r="AB116" s="111"/>
      <c r="AC116" s="111"/>
      <c r="AD116" s="111"/>
      <c r="AE116" s="113"/>
      <c r="AF116" s="21"/>
    </row>
    <row r="117" spans="1:36" ht="7.5" customHeight="1" thickBo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6" ht="25.25" customHeight="1" thickBot="1">
      <c r="A118" s="21"/>
      <c r="B118" s="365" t="s">
        <v>59</v>
      </c>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c r="AE118" s="367"/>
      <c r="AF118" s="21"/>
    </row>
    <row r="119" spans="1:36" ht="10.2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6" ht="18" customHeight="1">
      <c r="A120" s="53"/>
      <c r="B120" s="450" t="s">
        <v>60</v>
      </c>
      <c r="C120" s="450"/>
      <c r="D120" s="450"/>
      <c r="E120" s="450"/>
      <c r="F120" s="450"/>
      <c r="G120" s="450"/>
      <c r="H120" s="450"/>
      <c r="I120" s="450"/>
      <c r="J120" s="450"/>
      <c r="K120" s="450"/>
      <c r="L120" s="450"/>
      <c r="M120" s="450"/>
      <c r="N120" s="450"/>
      <c r="O120" s="450"/>
      <c r="P120" s="450"/>
      <c r="Q120" s="450"/>
      <c r="R120" s="450"/>
      <c r="S120" s="450"/>
      <c r="T120" s="450"/>
      <c r="U120" s="450"/>
      <c r="V120" s="450"/>
      <c r="W120" s="450"/>
      <c r="X120" s="450"/>
      <c r="Y120" s="450"/>
      <c r="Z120" s="450"/>
      <c r="AA120" s="450"/>
      <c r="AB120" s="450"/>
      <c r="AC120" s="450"/>
      <c r="AD120" s="450"/>
      <c r="AE120" s="450"/>
      <c r="AF120" s="21"/>
    </row>
    <row r="121" spans="1:36" ht="10.25" customHeight="1" thickBo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6" ht="30" customHeight="1">
      <c r="A122" s="21"/>
      <c r="B122" s="390" t="s">
        <v>61</v>
      </c>
      <c r="C122" s="391"/>
      <c r="D122" s="391"/>
      <c r="E122" s="391"/>
      <c r="F122" s="391"/>
      <c r="G122" s="392"/>
      <c r="H122" s="390" t="s">
        <v>62</v>
      </c>
      <c r="I122" s="391"/>
      <c r="J122" s="391"/>
      <c r="K122" s="391"/>
      <c r="L122" s="391"/>
      <c r="M122" s="392"/>
      <c r="N122" s="390" t="s">
        <v>63</v>
      </c>
      <c r="O122" s="391"/>
      <c r="P122" s="391"/>
      <c r="Q122" s="391"/>
      <c r="R122" s="391"/>
      <c r="S122" s="392"/>
      <c r="T122" s="390" t="s">
        <v>64</v>
      </c>
      <c r="U122" s="391"/>
      <c r="V122" s="391"/>
      <c r="W122" s="391"/>
      <c r="X122" s="391"/>
      <c r="Y122" s="392"/>
      <c r="Z122" s="390" t="s">
        <v>65</v>
      </c>
      <c r="AA122" s="391"/>
      <c r="AB122" s="391"/>
      <c r="AC122" s="391"/>
      <c r="AD122" s="391"/>
      <c r="AE122" s="392"/>
      <c r="AF122" s="21"/>
      <c r="AJ122" s="90" t="b">
        <f>OR(ISERROR(B124),ISERROR(E124),ISERROR(H124),ISERROR(K124),ISERROR(N124),ISERROR(T124),ISERROR(W124),ISERROR(Z124),ISERROR(AC124),ISERROR(Q124),ISERROR(E127),ISERROR(H127),ISERROR(K127),ISERROR(N127),ISERROR(Q127),ISERROR(W127))</f>
        <v>0</v>
      </c>
    </row>
    <row r="123" spans="1:36" ht="20.149999999999999" customHeight="1">
      <c r="A123" s="21"/>
      <c r="B123" s="393" t="s">
        <v>66</v>
      </c>
      <c r="C123" s="394"/>
      <c r="D123" s="394"/>
      <c r="E123" s="394" t="s">
        <v>67</v>
      </c>
      <c r="F123" s="394"/>
      <c r="G123" s="395"/>
      <c r="H123" s="393" t="s">
        <v>66</v>
      </c>
      <c r="I123" s="394"/>
      <c r="J123" s="394"/>
      <c r="K123" s="394" t="s">
        <v>67</v>
      </c>
      <c r="L123" s="394"/>
      <c r="M123" s="395"/>
      <c r="N123" s="393" t="s">
        <v>66</v>
      </c>
      <c r="O123" s="394"/>
      <c r="P123" s="394"/>
      <c r="Q123" s="394" t="s">
        <v>67</v>
      </c>
      <c r="R123" s="394"/>
      <c r="S123" s="395"/>
      <c r="T123" s="393" t="s">
        <v>66</v>
      </c>
      <c r="U123" s="394"/>
      <c r="V123" s="394"/>
      <c r="W123" s="394" t="s">
        <v>67</v>
      </c>
      <c r="X123" s="394"/>
      <c r="Y123" s="395"/>
      <c r="Z123" s="393" t="s">
        <v>66</v>
      </c>
      <c r="AA123" s="394"/>
      <c r="AB123" s="394"/>
      <c r="AC123" s="394" t="s">
        <v>67</v>
      </c>
      <c r="AD123" s="394"/>
      <c r="AE123" s="395"/>
      <c r="AF123" s="21"/>
    </row>
    <row r="124" spans="1:36" ht="20.149999999999999" customHeight="1" thickBot="1">
      <c r="A124" s="21"/>
      <c r="B124" s="549">
        <f>SUM(Z242:AB282,Z293:AB303,Z314:AB402)</f>
        <v>0</v>
      </c>
      <c r="C124" s="396"/>
      <c r="D124" s="396"/>
      <c r="E124" s="396">
        <f>SUM(AC242:AE282,AC293:AE303,AC314:AE402)</f>
        <v>0</v>
      </c>
      <c r="F124" s="396"/>
      <c r="G124" s="397"/>
      <c r="H124" s="549">
        <f>SUM(Z427:AB464,Z477:AB481,Z517:AB525)</f>
        <v>0</v>
      </c>
      <c r="I124" s="396"/>
      <c r="J124" s="396"/>
      <c r="K124" s="375">
        <f>SUM(AC427:AE464,AC477:AE481,AC517:AE525)</f>
        <v>0</v>
      </c>
      <c r="L124" s="375"/>
      <c r="M124" s="433"/>
      <c r="N124" s="549">
        <f>SUM(Z542,Z546,Z557)</f>
        <v>0</v>
      </c>
      <c r="O124" s="396"/>
      <c r="P124" s="396"/>
      <c r="Q124" s="375">
        <f>SUM(AC542,AC546,AC557)</f>
        <v>0</v>
      </c>
      <c r="R124" s="375"/>
      <c r="S124" s="433"/>
      <c r="T124" s="549">
        <f>SUM(Z579:AB616)</f>
        <v>0</v>
      </c>
      <c r="U124" s="396"/>
      <c r="V124" s="396"/>
      <c r="W124" s="375">
        <f>SUM(Z579:AB616)</f>
        <v>0</v>
      </c>
      <c r="X124" s="375"/>
      <c r="Y124" s="433"/>
      <c r="Z124" s="549">
        <f>SUM(Z630:AB638)</f>
        <v>0</v>
      </c>
      <c r="AA124" s="396"/>
      <c r="AB124" s="396"/>
      <c r="AC124" s="375">
        <f>SUM(AC630:AE638)</f>
        <v>0</v>
      </c>
      <c r="AD124" s="375"/>
      <c r="AE124" s="433"/>
      <c r="AF124" s="21"/>
    </row>
    <row r="125" spans="1:36" ht="30" customHeight="1">
      <c r="A125" s="21"/>
      <c r="B125" s="21"/>
      <c r="C125" s="21"/>
      <c r="D125" s="21"/>
      <c r="E125" s="390" t="s">
        <v>68</v>
      </c>
      <c r="F125" s="391"/>
      <c r="G125" s="391"/>
      <c r="H125" s="391"/>
      <c r="I125" s="391"/>
      <c r="J125" s="392"/>
      <c r="K125" s="390" t="s">
        <v>69</v>
      </c>
      <c r="L125" s="391"/>
      <c r="M125" s="391"/>
      <c r="N125" s="391"/>
      <c r="O125" s="391"/>
      <c r="P125" s="392"/>
      <c r="Q125" s="390" t="s">
        <v>70</v>
      </c>
      <c r="R125" s="391"/>
      <c r="S125" s="391"/>
      <c r="T125" s="391"/>
      <c r="U125" s="391"/>
      <c r="V125" s="392"/>
      <c r="W125" s="390" t="s">
        <v>71</v>
      </c>
      <c r="X125" s="391"/>
      <c r="Y125" s="391"/>
      <c r="Z125" s="391"/>
      <c r="AA125" s="391"/>
      <c r="AB125" s="392"/>
      <c r="AC125" s="67"/>
      <c r="AD125" s="67"/>
      <c r="AE125" s="21"/>
      <c r="AF125" s="21"/>
    </row>
    <row r="126" spans="1:36" ht="20.149999999999999" customHeight="1">
      <c r="A126" s="21"/>
      <c r="B126" s="21"/>
      <c r="C126" s="21"/>
      <c r="D126" s="21"/>
      <c r="E126" s="393" t="s">
        <v>66</v>
      </c>
      <c r="F126" s="394"/>
      <c r="G126" s="394"/>
      <c r="H126" s="394" t="s">
        <v>67</v>
      </c>
      <c r="I126" s="394"/>
      <c r="J126" s="395"/>
      <c r="K126" s="393" t="s">
        <v>66</v>
      </c>
      <c r="L126" s="394"/>
      <c r="M126" s="394"/>
      <c r="N126" s="394" t="s">
        <v>67</v>
      </c>
      <c r="O126" s="394"/>
      <c r="P126" s="395"/>
      <c r="Q126" s="431" t="s">
        <v>2734</v>
      </c>
      <c r="R126" s="430"/>
      <c r="S126" s="430"/>
      <c r="T126" s="430"/>
      <c r="U126" s="430"/>
      <c r="V126" s="432"/>
      <c r="W126" s="431" t="s">
        <v>2734</v>
      </c>
      <c r="X126" s="430"/>
      <c r="Y126" s="430"/>
      <c r="Z126" s="430"/>
      <c r="AA126" s="430"/>
      <c r="AB126" s="432"/>
      <c r="AC126" s="117"/>
      <c r="AD126" s="117"/>
      <c r="AE126" s="21"/>
      <c r="AF126" s="21"/>
    </row>
    <row r="127" spans="1:36" ht="20.149999999999999" customHeight="1" thickBot="1">
      <c r="A127" s="21"/>
      <c r="B127" s="380"/>
      <c r="C127" s="380"/>
      <c r="D127" s="380"/>
      <c r="E127" s="374">
        <f>SUM(Z651:AB668)</f>
        <v>0</v>
      </c>
      <c r="F127" s="375"/>
      <c r="G127" s="375"/>
      <c r="H127" s="396">
        <f>SUM(AC651:AE668)</f>
        <v>0</v>
      </c>
      <c r="I127" s="396"/>
      <c r="J127" s="397"/>
      <c r="K127" s="374">
        <f>SUM(Z686,Z690,Z708,Z712)</f>
        <v>0</v>
      </c>
      <c r="L127" s="375"/>
      <c r="M127" s="375"/>
      <c r="N127" s="396">
        <f>SUM(AC686,AC690,AC708,AC712)</f>
        <v>0</v>
      </c>
      <c r="O127" s="396"/>
      <c r="P127" s="397"/>
      <c r="Q127" s="374">
        <f>SUM(Z744:AC765,Z775:AC804,AA818)</f>
        <v>0</v>
      </c>
      <c r="R127" s="375"/>
      <c r="S127" s="375"/>
      <c r="T127" s="375"/>
      <c r="U127" s="375"/>
      <c r="V127" s="433"/>
      <c r="W127" s="374">
        <f>SUM(AC879:AE901,AC915:AE955,AC969:AE994,AC1008:AE1069,AC1084:AE1139,AC1156:AE1211,AC1225:AE1247,AC1261:AE1286,AC1300:AE1311,AC1337:AE1365,AC1379:AE1397)</f>
        <v>0</v>
      </c>
      <c r="X127" s="375"/>
      <c r="Y127" s="375"/>
      <c r="Z127" s="375"/>
      <c r="AA127" s="375"/>
      <c r="AB127" s="433"/>
      <c r="AC127" s="116"/>
      <c r="AD127" s="116"/>
      <c r="AE127" s="116"/>
      <c r="AF127" s="21"/>
    </row>
    <row r="128" spans="1:36" ht="5.15" customHeight="1" thickBo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ht="30" customHeight="1" thickBot="1">
      <c r="A129"/>
      <c r="B129"/>
      <c r="C129"/>
      <c r="D129"/>
      <c r="E129"/>
      <c r="F129"/>
      <c r="G129" s="658" t="s">
        <v>72</v>
      </c>
      <c r="H129" s="659"/>
      <c r="I129" s="659"/>
      <c r="J129" s="659"/>
      <c r="K129" s="659"/>
      <c r="L129" s="659"/>
      <c r="M129" s="660" t="str">
        <f>IF(AL154=TRUE,"Incomplete","Complete")</f>
        <v>Incomplete</v>
      </c>
      <c r="N129" s="660"/>
      <c r="O129" s="661"/>
      <c r="P129"/>
      <c r="Q129"/>
      <c r="R129"/>
      <c r="S129"/>
      <c r="T129" s="658" t="s">
        <v>73</v>
      </c>
      <c r="U129" s="659"/>
      <c r="V129" s="659"/>
      <c r="W129" s="659"/>
      <c r="X129" s="659"/>
      <c r="Y129" s="660" t="str">
        <f>IF(AL175=TRUE,"Incomplete","Complete")</f>
        <v>Incomplete</v>
      </c>
      <c r="Z129" s="660"/>
      <c r="AA129" s="661"/>
      <c r="AB129"/>
      <c r="AC129"/>
      <c r="AD129"/>
      <c r="AE129"/>
      <c r="AF129" s="21"/>
    </row>
    <row r="130" spans="1:32" ht="10.2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ht="20.149999999999999" customHeight="1">
      <c r="A131" s="413">
        <f>A53+1</f>
        <v>2</v>
      </c>
      <c r="B131" s="413"/>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7"/>
      <c r="AF131" s="7"/>
    </row>
    <row r="132" spans="1:32" ht="7.5" customHeight="1" thickBo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ht="25.25" customHeight="1" thickBot="1">
      <c r="A133" s="21"/>
      <c r="B133" s="365" t="s">
        <v>74</v>
      </c>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c r="AE133" s="367"/>
      <c r="AF133" s="21"/>
    </row>
    <row r="134" spans="1:32" ht="7.2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ht="50.15" customHeight="1">
      <c r="A135" s="53"/>
      <c r="B135" s="504" t="s">
        <v>75</v>
      </c>
      <c r="C135" s="504"/>
      <c r="D135" s="504"/>
      <c r="E135" s="504"/>
      <c r="F135" s="504"/>
      <c r="G135" s="504"/>
      <c r="H135" s="504"/>
      <c r="I135" s="504"/>
      <c r="J135" s="504"/>
      <c r="K135" s="504"/>
      <c r="L135" s="504"/>
      <c r="M135" s="504"/>
      <c r="N135" s="504"/>
      <c r="O135" s="504"/>
      <c r="P135" s="504"/>
      <c r="Q135" s="504"/>
      <c r="R135" s="504"/>
      <c r="S135" s="504"/>
      <c r="T135" s="504"/>
      <c r="U135" s="504"/>
      <c r="V135" s="504"/>
      <c r="W135" s="504"/>
      <c r="X135" s="504"/>
      <c r="Y135" s="504"/>
      <c r="Z135" s="504"/>
      <c r="AA135" s="504"/>
      <c r="AB135" s="504"/>
      <c r="AC135" s="504"/>
      <c r="AD135" s="504"/>
      <c r="AE135" s="504"/>
      <c r="AF135" s="21"/>
    </row>
    <row r="136" spans="1:32" ht="5.15" customHeight="1" thickBo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ht="18" customHeight="1" thickBot="1">
      <c r="A137" s="53"/>
      <c r="B137" s="9"/>
      <c r="C137" s="21"/>
      <c r="D137" s="17"/>
      <c r="E137" s="347" t="s">
        <v>76</v>
      </c>
      <c r="F137" s="347"/>
      <c r="G137" s="347"/>
      <c r="H137" s="347"/>
      <c r="I137" s="347"/>
      <c r="J137" s="347"/>
      <c r="K137" s="347"/>
      <c r="L137" s="347"/>
      <c r="M137" s="347"/>
      <c r="N137" s="347"/>
      <c r="O137" s="347"/>
      <c r="P137" s="347"/>
      <c r="Q137" s="347"/>
      <c r="R137" s="347"/>
      <c r="S137" s="347"/>
      <c r="T137" s="347"/>
      <c r="U137" s="347"/>
      <c r="V137" s="347"/>
      <c r="W137" s="347"/>
      <c r="X137" s="513"/>
      <c r="Y137" s="101" t="b">
        <v>0</v>
      </c>
      <c r="Z137" s="17"/>
      <c r="AA137" s="17"/>
      <c r="AB137" s="17"/>
      <c r="AC137" s="17"/>
      <c r="AD137" s="17"/>
      <c r="AE137" s="17"/>
      <c r="AF137" s="21"/>
    </row>
    <row r="138" spans="1:32" ht="70.25" customHeight="1">
      <c r="A138" s="53"/>
      <c r="B138" s="514" t="s">
        <v>77</v>
      </c>
      <c r="C138" s="504"/>
      <c r="D138" s="504"/>
      <c r="E138" s="504"/>
      <c r="F138" s="504"/>
      <c r="G138" s="504"/>
      <c r="H138" s="504"/>
      <c r="I138" s="504"/>
      <c r="J138" s="504"/>
      <c r="K138" s="504"/>
      <c r="L138" s="504"/>
      <c r="M138" s="504"/>
      <c r="N138" s="504"/>
      <c r="O138" s="504"/>
      <c r="P138" s="504"/>
      <c r="Q138" s="504"/>
      <c r="R138" s="504"/>
      <c r="S138" s="504"/>
      <c r="T138" s="504"/>
      <c r="U138" s="504"/>
      <c r="V138" s="504"/>
      <c r="W138" s="504"/>
      <c r="X138" s="504"/>
      <c r="Y138" s="504"/>
      <c r="Z138" s="504"/>
      <c r="AA138" s="504"/>
      <c r="AB138" s="504"/>
      <c r="AC138" s="504"/>
      <c r="AD138" s="504"/>
      <c r="AE138" s="504"/>
      <c r="AF138" s="21"/>
    </row>
    <row r="139" spans="1:32">
      <c r="A139" s="21"/>
      <c r="B139" s="21"/>
      <c r="C139" s="21"/>
      <c r="D139" s="21"/>
      <c r="E139" s="21"/>
      <c r="F139" s="21"/>
      <c r="G139" s="21"/>
      <c r="H139" s="515" t="s">
        <v>78</v>
      </c>
      <c r="I139" s="515"/>
      <c r="J139" s="515"/>
      <c r="K139" s="515"/>
      <c r="L139" s="515"/>
      <c r="M139" s="515"/>
      <c r="N139" s="515"/>
      <c r="O139" s="515"/>
      <c r="P139" s="515"/>
      <c r="Q139" s="515"/>
      <c r="R139" s="515"/>
      <c r="S139" s="515"/>
      <c r="T139" s="515"/>
      <c r="U139" s="515"/>
      <c r="V139" s="515"/>
      <c r="W139" s="515"/>
      <c r="X139" s="515"/>
      <c r="Y139" s="515"/>
      <c r="Z139" s="21"/>
      <c r="AA139" s="21"/>
      <c r="AB139" s="21"/>
      <c r="AC139" s="21"/>
      <c r="AD139" s="21"/>
      <c r="AE139" s="21"/>
      <c r="AF139" s="21"/>
    </row>
    <row r="140" spans="1:32" ht="10.25" customHeight="1" thickBo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ht="25.25" customHeight="1" thickBot="1">
      <c r="A141" s="21"/>
      <c r="B141" s="365" t="s">
        <v>79</v>
      </c>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c r="AE141" s="367"/>
      <c r="AF141" s="21"/>
    </row>
    <row r="142" spans="1:32" ht="7.2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ht="35.15" customHeight="1">
      <c r="A143" s="53"/>
      <c r="B143" s="504" t="s">
        <v>80</v>
      </c>
      <c r="C143" s="504"/>
      <c r="D143" s="504"/>
      <c r="E143" s="504"/>
      <c r="F143" s="504"/>
      <c r="G143" s="504"/>
      <c r="H143" s="504"/>
      <c r="I143" s="504"/>
      <c r="J143" s="504"/>
      <c r="K143" s="504"/>
      <c r="L143" s="504"/>
      <c r="M143" s="504"/>
      <c r="N143" s="504"/>
      <c r="O143" s="504"/>
      <c r="P143" s="504"/>
      <c r="Q143" s="504"/>
      <c r="R143" s="504"/>
      <c r="S143" s="504"/>
      <c r="T143" s="504"/>
      <c r="U143" s="504"/>
      <c r="V143" s="504"/>
      <c r="W143" s="504"/>
      <c r="X143" s="504"/>
      <c r="Y143" s="504"/>
      <c r="Z143" s="504"/>
      <c r="AA143" s="504"/>
      <c r="AB143" s="504"/>
      <c r="AC143" s="504"/>
      <c r="AD143" s="504"/>
      <c r="AE143" s="504"/>
      <c r="AF143" s="21"/>
    </row>
    <row r="144" spans="1:32" ht="70.25" customHeight="1">
      <c r="A144" s="21"/>
      <c r="B144" s="21"/>
      <c r="C144" s="505"/>
      <c r="D144" s="506"/>
      <c r="E144" s="506"/>
      <c r="F144" s="506"/>
      <c r="G144" s="506"/>
      <c r="H144" s="506"/>
      <c r="I144" s="506"/>
      <c r="J144" s="506"/>
      <c r="K144" s="506"/>
      <c r="L144" s="506"/>
      <c r="M144" s="506"/>
      <c r="N144" s="506"/>
      <c r="O144" s="506"/>
      <c r="P144" s="506"/>
      <c r="Q144" s="506"/>
      <c r="R144" s="506"/>
      <c r="S144" s="506"/>
      <c r="T144" s="506"/>
      <c r="U144" s="506"/>
      <c r="V144" s="506"/>
      <c r="W144" s="506"/>
      <c r="X144" s="506"/>
      <c r="Y144" s="506"/>
      <c r="Z144" s="506"/>
      <c r="AA144" s="506"/>
      <c r="AB144" s="506"/>
      <c r="AC144" s="506"/>
      <c r="AD144" s="507"/>
      <c r="AE144" s="17"/>
      <c r="AF144" s="21"/>
    </row>
    <row r="145" spans="1:38" ht="7.2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8" ht="20.149999999999999" customHeight="1">
      <c r="A146" s="53"/>
      <c r="B146" s="17"/>
      <c r="C146" s="17"/>
      <c r="D146" s="17"/>
      <c r="E146" s="17"/>
      <c r="F146" s="527" t="s">
        <v>81</v>
      </c>
      <c r="G146" s="527"/>
      <c r="H146" s="527"/>
      <c r="I146" s="527"/>
      <c r="J146" s="527"/>
      <c r="K146" s="527"/>
      <c r="L146" s="527"/>
      <c r="M146" s="527"/>
      <c r="N146" s="527"/>
      <c r="O146" s="527"/>
      <c r="P146" s="527"/>
      <c r="Q146" s="528" t="s">
        <v>82</v>
      </c>
      <c r="R146" s="528"/>
      <c r="S146" s="528"/>
      <c r="T146" s="528"/>
      <c r="U146" s="528"/>
      <c r="V146" s="528"/>
      <c r="W146" s="528"/>
      <c r="X146" s="528"/>
      <c r="Y146" s="528"/>
      <c r="Z146" s="18"/>
      <c r="AA146" s="19"/>
      <c r="AB146" s="19"/>
      <c r="AC146" s="19"/>
      <c r="AD146" s="19"/>
      <c r="AE146" s="19"/>
      <c r="AF146" s="21"/>
    </row>
    <row r="147" spans="1:38" ht="7.25" customHeight="1" thickBo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8" ht="25.25" customHeight="1" thickBot="1">
      <c r="A148" s="21"/>
      <c r="B148" s="365" t="s">
        <v>72</v>
      </c>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c r="AE148" s="367"/>
      <c r="AF148" s="21"/>
    </row>
    <row r="149" spans="1:38" ht="10.2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8" ht="20.149999999999999" customHeight="1">
      <c r="A150" s="53"/>
      <c r="B150" s="488" t="s">
        <v>83</v>
      </c>
      <c r="C150" s="488"/>
      <c r="D150" s="488"/>
      <c r="E150" s="488"/>
      <c r="F150" s="488"/>
      <c r="G150" s="488"/>
      <c r="H150" s="488"/>
      <c r="I150" s="488"/>
      <c r="J150" s="488"/>
      <c r="K150" s="488"/>
      <c r="L150" s="488"/>
      <c r="M150" s="488"/>
      <c r="N150" s="488"/>
      <c r="O150" s="488"/>
      <c r="P150" s="488"/>
      <c r="Q150" s="488"/>
      <c r="R150" s="488"/>
      <c r="S150" s="488"/>
      <c r="T150" s="488"/>
      <c r="U150" s="488"/>
      <c r="V150" s="488"/>
      <c r="W150" s="488"/>
      <c r="X150" s="488"/>
      <c r="Y150" s="488"/>
      <c r="Z150" s="488"/>
      <c r="AA150" s="488"/>
      <c r="AB150" s="488"/>
      <c r="AC150" s="488"/>
      <c r="AD150" s="488"/>
      <c r="AE150" s="488"/>
      <c r="AF150" s="21"/>
    </row>
    <row r="151" spans="1:38" ht="20.149999999999999" customHeight="1">
      <c r="A151" s="53"/>
      <c r="B151" s="665" t="s">
        <v>84</v>
      </c>
      <c r="C151" s="665"/>
      <c r="D151" s="665"/>
      <c r="E151" s="665"/>
      <c r="F151" s="665"/>
      <c r="G151" s="665"/>
      <c r="H151" s="665"/>
      <c r="I151" s="665"/>
      <c r="J151" s="665"/>
      <c r="K151" s="665"/>
      <c r="L151" s="665"/>
      <c r="M151" s="665"/>
      <c r="N151" s="665"/>
      <c r="O151" s="665"/>
      <c r="P151" s="665"/>
      <c r="Q151" s="665"/>
      <c r="R151" s="665"/>
      <c r="S151" s="665"/>
      <c r="T151" s="665"/>
      <c r="U151" s="665"/>
      <c r="V151" s="665"/>
      <c r="W151" s="665"/>
      <c r="X151" s="665"/>
      <c r="Y151" s="665"/>
      <c r="Z151" s="665"/>
      <c r="AA151" s="665"/>
      <c r="AB151" s="665"/>
      <c r="AC151" s="665"/>
      <c r="AD151" s="665"/>
      <c r="AE151" s="665"/>
      <c r="AF151" s="21"/>
    </row>
    <row r="152" spans="1:38" ht="5.1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8" ht="5.15" customHeight="1" thickBot="1">
      <c r="A153" s="21"/>
      <c r="B153" s="21"/>
      <c r="C153" s="221"/>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0"/>
      <c r="AE153" s="21"/>
      <c r="AF153" s="21"/>
    </row>
    <row r="154" spans="1:38" ht="50.15" customHeight="1" thickBot="1">
      <c r="A154" s="21"/>
      <c r="B154" s="21"/>
      <c r="C154" s="20"/>
      <c r="D154" s="511" t="s">
        <v>85</v>
      </c>
      <c r="E154" s="511"/>
      <c r="F154" s="511"/>
      <c r="G154" s="511"/>
      <c r="H154" s="21"/>
      <c r="I154" s="430" t="s">
        <v>86</v>
      </c>
      <c r="J154" s="430"/>
      <c r="K154" s="430"/>
      <c r="L154" s="430"/>
      <c r="M154" s="430"/>
      <c r="N154" s="430"/>
      <c r="O154" s="430"/>
      <c r="P154" s="430"/>
      <c r="Q154" s="430"/>
      <c r="R154" s="430"/>
      <c r="S154" s="430"/>
      <c r="T154" s="430"/>
      <c r="U154" s="430"/>
      <c r="V154" s="430"/>
      <c r="W154" s="430"/>
      <c r="X154" s="430"/>
      <c r="Y154" s="430"/>
      <c r="Z154" s="430"/>
      <c r="AA154" s="430"/>
      <c r="AB154" s="430"/>
      <c r="AC154" s="430"/>
      <c r="AD154" s="512"/>
      <c r="AE154" s="17"/>
      <c r="AF154" s="21"/>
      <c r="AK154" s="114" t="s">
        <v>87</v>
      </c>
      <c r="AL154" s="115" t="b">
        <f>OR(Y156=FALSE,Y162=FALSE,U164=FALSE)</f>
        <v>1</v>
      </c>
    </row>
    <row r="155" spans="1:38" ht="5.15" customHeight="1" thickBot="1">
      <c r="A155" s="21"/>
      <c r="B155" s="21"/>
      <c r="C155" s="20"/>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2"/>
      <c r="AE155" s="21"/>
      <c r="AF155" s="21"/>
    </row>
    <row r="156" spans="1:38" ht="20.149999999999999" customHeight="1" thickBot="1">
      <c r="A156" s="53"/>
      <c r="B156" s="9"/>
      <c r="C156" s="20"/>
      <c r="D156" s="17"/>
      <c r="E156" s="361" t="s">
        <v>88</v>
      </c>
      <c r="F156" s="361"/>
      <c r="G156" s="361"/>
      <c r="H156" s="361"/>
      <c r="I156" s="361"/>
      <c r="J156" s="361"/>
      <c r="K156" s="361"/>
      <c r="L156" s="361"/>
      <c r="M156" s="361"/>
      <c r="N156" s="361"/>
      <c r="O156" s="361"/>
      <c r="P156" s="361"/>
      <c r="Q156" s="361"/>
      <c r="R156" s="361"/>
      <c r="S156" s="361"/>
      <c r="T156" s="361"/>
      <c r="U156" s="361"/>
      <c r="V156" s="361"/>
      <c r="W156" s="361"/>
      <c r="X156" s="510"/>
      <c r="Y156" s="101" t="b">
        <v>0</v>
      </c>
      <c r="Z156" s="17"/>
      <c r="AA156" s="17"/>
      <c r="AB156" s="17"/>
      <c r="AC156" s="17"/>
      <c r="AD156" s="23"/>
      <c r="AE156" s="17"/>
      <c r="AF156" s="21"/>
    </row>
    <row r="157" spans="1:38" ht="5.15" customHeight="1">
      <c r="A157" s="21"/>
      <c r="B157" s="21"/>
      <c r="C157" s="24"/>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25"/>
      <c r="AE157" s="21"/>
      <c r="AF157" s="21"/>
    </row>
    <row r="158" spans="1:38" ht="5.1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8" ht="5.15" customHeight="1">
      <c r="A159" s="21"/>
      <c r="B159" s="21"/>
      <c r="C159" s="221"/>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20"/>
      <c r="AE159" s="21"/>
      <c r="AF159" s="21"/>
    </row>
    <row r="160" spans="1:38" ht="50.15" customHeight="1">
      <c r="A160" s="21"/>
      <c r="B160" s="21"/>
      <c r="C160" s="20"/>
      <c r="D160" s="511" t="s">
        <v>89</v>
      </c>
      <c r="E160" s="511"/>
      <c r="F160" s="511"/>
      <c r="G160" s="511"/>
      <c r="H160" s="21"/>
      <c r="I160" s="430" t="s">
        <v>90</v>
      </c>
      <c r="J160" s="430"/>
      <c r="K160" s="430"/>
      <c r="L160" s="430"/>
      <c r="M160" s="430"/>
      <c r="N160" s="430"/>
      <c r="O160" s="430"/>
      <c r="P160" s="430"/>
      <c r="Q160" s="430"/>
      <c r="R160" s="430"/>
      <c r="S160" s="430"/>
      <c r="T160" s="430"/>
      <c r="U160" s="430"/>
      <c r="V160" s="430"/>
      <c r="W160" s="430"/>
      <c r="X160" s="430"/>
      <c r="Y160" s="430"/>
      <c r="Z160" s="430"/>
      <c r="AA160" s="430"/>
      <c r="AB160" s="430"/>
      <c r="AC160" s="430"/>
      <c r="AD160" s="512"/>
      <c r="AE160" s="17"/>
      <c r="AF160" s="21"/>
    </row>
    <row r="161" spans="1:58" ht="5.15" customHeight="1" thickBot="1">
      <c r="A161" s="21"/>
      <c r="B161" s="21"/>
      <c r="C161" s="20"/>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2"/>
      <c r="AE161" s="21"/>
      <c r="AF161" s="21"/>
    </row>
    <row r="162" spans="1:58" ht="20.149999999999999" customHeight="1" thickBot="1">
      <c r="A162" s="53"/>
      <c r="B162" s="9"/>
      <c r="C162" s="20"/>
      <c r="D162" s="17"/>
      <c r="E162" s="361" t="s">
        <v>91</v>
      </c>
      <c r="F162" s="361"/>
      <c r="G162" s="361"/>
      <c r="H162" s="361"/>
      <c r="I162" s="361"/>
      <c r="J162" s="361"/>
      <c r="K162" s="361"/>
      <c r="L162" s="361"/>
      <c r="M162" s="361"/>
      <c r="N162" s="361"/>
      <c r="O162" s="361"/>
      <c r="P162" s="361"/>
      <c r="Q162" s="361"/>
      <c r="R162" s="361"/>
      <c r="S162" s="361"/>
      <c r="T162" s="361"/>
      <c r="U162" s="361"/>
      <c r="V162" s="361"/>
      <c r="W162" s="361"/>
      <c r="X162" s="510"/>
      <c r="Y162" s="101" t="b">
        <v>0</v>
      </c>
      <c r="Z162" s="17"/>
      <c r="AA162" s="17"/>
      <c r="AB162" s="17"/>
      <c r="AC162" s="17"/>
      <c r="AD162" s="23"/>
      <c r="AE162" s="17"/>
      <c r="AF162" s="21"/>
    </row>
    <row r="163" spans="1:58" ht="7.25" customHeight="1" thickBot="1">
      <c r="A163" s="21"/>
      <c r="B163" s="21"/>
      <c r="C163" s="20"/>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2"/>
      <c r="AE163" s="21"/>
      <c r="AF163" s="21"/>
    </row>
    <row r="164" spans="1:58" ht="20.149999999999999" customHeight="1" thickBot="1">
      <c r="A164" s="53"/>
      <c r="B164" s="9"/>
      <c r="C164" s="20"/>
      <c r="D164" s="17"/>
      <c r="E164" s="17"/>
      <c r="F164" s="26"/>
      <c r="G164" s="26"/>
      <c r="H164" s="26"/>
      <c r="I164" s="26"/>
      <c r="J164" s="361" t="s">
        <v>92</v>
      </c>
      <c r="K164" s="361"/>
      <c r="L164" s="361"/>
      <c r="M164" s="361"/>
      <c r="N164" s="361"/>
      <c r="O164" s="361"/>
      <c r="P164" s="361"/>
      <c r="Q164" s="361"/>
      <c r="R164" s="361"/>
      <c r="S164" s="361"/>
      <c r="T164" s="361"/>
      <c r="U164" s="101" t="b">
        <v>0</v>
      </c>
      <c r="V164" s="26"/>
      <c r="W164" s="26"/>
      <c r="X164" s="26"/>
      <c r="Y164" s="26"/>
      <c r="Z164" s="17"/>
      <c r="AA164" s="17"/>
      <c r="AB164" s="17"/>
      <c r="AC164" s="17"/>
      <c r="AD164" s="23"/>
      <c r="AE164" s="17"/>
      <c r="AF164" s="21"/>
    </row>
    <row r="165" spans="1:58" ht="5.15" customHeight="1">
      <c r="A165" s="21"/>
      <c r="B165" s="21"/>
      <c r="C165" s="20"/>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2"/>
      <c r="AE165" s="21"/>
      <c r="AF165" s="21"/>
    </row>
    <row r="166" spans="1:58" ht="20.149999999999999" customHeight="1">
      <c r="A166" s="53"/>
      <c r="B166" s="9"/>
      <c r="C166" s="516" t="s">
        <v>93</v>
      </c>
      <c r="D166" s="517"/>
      <c r="E166" s="517"/>
      <c r="F166" s="517"/>
      <c r="G166" s="517"/>
      <c r="H166" s="517"/>
      <c r="I166" s="517"/>
      <c r="J166" s="517"/>
      <c r="K166" s="517"/>
      <c r="L166" s="517"/>
      <c r="M166" s="517"/>
      <c r="N166" s="517"/>
      <c r="O166" s="517"/>
      <c r="P166" s="517"/>
      <c r="Q166" s="517"/>
      <c r="R166" s="517"/>
      <c r="S166" s="517"/>
      <c r="T166" s="517"/>
      <c r="U166" s="517"/>
      <c r="V166" s="517"/>
      <c r="W166" s="517"/>
      <c r="X166" s="517"/>
      <c r="Y166" s="517"/>
      <c r="Z166" s="517"/>
      <c r="AA166" s="517"/>
      <c r="AB166" s="517"/>
      <c r="AC166" s="517"/>
      <c r="AD166" s="518"/>
      <c r="AE166" s="17"/>
      <c r="AF166" s="21"/>
    </row>
    <row r="167" spans="1:58" ht="5.1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row>
    <row r="168" spans="1:58" ht="20.149999999999999" customHeight="1">
      <c r="A168" s="53"/>
      <c r="B168" s="9"/>
      <c r="C168" s="498" t="s">
        <v>94</v>
      </c>
      <c r="D168" s="498"/>
      <c r="E168" s="498"/>
      <c r="F168" s="498"/>
      <c r="G168" s="498"/>
      <c r="H168" s="498"/>
      <c r="I168" s="498"/>
      <c r="J168" s="498"/>
      <c r="K168" s="498"/>
      <c r="L168" s="498"/>
      <c r="M168" s="498"/>
      <c r="N168" s="498"/>
      <c r="O168" s="498"/>
      <c r="P168" s="498"/>
      <c r="Q168" s="498"/>
      <c r="R168" s="498"/>
      <c r="S168" s="498"/>
      <c r="T168" s="498"/>
      <c r="U168" s="498"/>
      <c r="V168" s="498"/>
      <c r="W168" s="498"/>
      <c r="X168" s="498"/>
      <c r="Y168" s="498"/>
      <c r="Z168" s="498"/>
      <c r="AA168" s="498"/>
      <c r="AB168" s="498"/>
      <c r="AC168" s="498"/>
      <c r="AD168" s="498"/>
      <c r="AE168" s="27"/>
      <c r="AF168" s="21"/>
    </row>
    <row r="169" spans="1:58" ht="10.25" customHeight="1" thickBo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row>
    <row r="170" spans="1:58" ht="25.25" customHeight="1" thickBot="1">
      <c r="A170" s="21"/>
      <c r="B170" s="365" t="s">
        <v>73</v>
      </c>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c r="AE170" s="367"/>
      <c r="AF170" s="21"/>
    </row>
    <row r="171" spans="1:58" ht="7.2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row>
    <row r="172" spans="1:58" ht="35.15" customHeight="1">
      <c r="A172" s="53"/>
      <c r="B172" s="504" t="s">
        <v>95</v>
      </c>
      <c r="C172" s="504"/>
      <c r="D172" s="504"/>
      <c r="E172" s="504"/>
      <c r="F172" s="504"/>
      <c r="G172" s="504"/>
      <c r="H172" s="504"/>
      <c r="I172" s="504"/>
      <c r="J172" s="504"/>
      <c r="K172" s="504"/>
      <c r="L172" s="504"/>
      <c r="M172" s="504"/>
      <c r="N172" s="504"/>
      <c r="O172" s="504"/>
      <c r="P172" s="504"/>
      <c r="Q172" s="504"/>
      <c r="R172" s="504"/>
      <c r="S172" s="504"/>
      <c r="T172" s="504"/>
      <c r="U172" s="504"/>
      <c r="V172" s="504"/>
      <c r="W172" s="504"/>
      <c r="X172" s="504"/>
      <c r="Y172" s="504"/>
      <c r="Z172" s="504"/>
      <c r="AA172" s="504"/>
      <c r="AB172" s="504"/>
      <c r="AC172" s="504"/>
      <c r="AD172" s="504"/>
      <c r="AE172" s="504"/>
      <c r="AF172" s="21"/>
    </row>
    <row r="173" spans="1:58" s="82" customFormat="1" ht="20.149999999999999" customHeight="1">
      <c r="A173" s="10"/>
      <c r="B173" s="509" t="s">
        <v>96</v>
      </c>
      <c r="C173" s="509"/>
      <c r="D173" s="509"/>
      <c r="E173" s="509"/>
      <c r="F173" s="509"/>
      <c r="G173" s="509"/>
      <c r="H173" s="509"/>
      <c r="I173" s="509"/>
      <c r="J173" s="509"/>
      <c r="K173" s="509"/>
      <c r="L173" s="509"/>
      <c r="M173" s="509"/>
      <c r="N173" s="509"/>
      <c r="O173" s="509"/>
      <c r="P173" s="509"/>
      <c r="Q173" s="509"/>
      <c r="R173" s="509"/>
      <c r="S173" s="509"/>
      <c r="T173" s="509"/>
      <c r="U173" s="509"/>
      <c r="V173" s="509"/>
      <c r="W173" s="509"/>
      <c r="X173" s="509"/>
      <c r="Y173" s="509"/>
      <c r="Z173" s="509"/>
      <c r="AA173" s="509"/>
      <c r="AB173" s="509"/>
      <c r="AC173" s="509"/>
      <c r="AD173" s="509"/>
      <c r="AE173" s="509"/>
      <c r="AF173" s="12"/>
      <c r="AG173" s="58"/>
      <c r="AH173" s="60"/>
      <c r="AI173" s="60"/>
      <c r="AJ173" s="91"/>
      <c r="AK173" s="13"/>
      <c r="AL173" s="13"/>
      <c r="AM173" s="13"/>
      <c r="AN173" s="13"/>
      <c r="AO173" s="13"/>
      <c r="AP173" s="13"/>
      <c r="AQ173" s="138"/>
      <c r="AR173" s="138"/>
      <c r="AS173" s="138"/>
      <c r="AT173" s="138"/>
      <c r="AU173" s="138"/>
      <c r="AV173" s="138"/>
      <c r="AW173" s="138"/>
      <c r="AX173" s="138"/>
      <c r="AY173" s="138"/>
      <c r="AZ173" s="138"/>
      <c r="BA173" s="138"/>
      <c r="BB173" s="138"/>
      <c r="BC173" s="188"/>
      <c r="BD173" s="137"/>
      <c r="BE173" s="137"/>
      <c r="BF173" s="188"/>
    </row>
    <row r="174" spans="1:58" ht="7.25" customHeight="1" thickBo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row>
    <row r="175" spans="1:58" ht="30" customHeight="1" thickBot="1">
      <c r="A175" s="21"/>
      <c r="B175" s="47"/>
      <c r="C175" s="547" t="s">
        <v>97</v>
      </c>
      <c r="D175" s="547"/>
      <c r="E175" s="547"/>
      <c r="F175" s="547"/>
      <c r="G175" s="529"/>
      <c r="H175" s="529"/>
      <c r="I175" s="529"/>
      <c r="J175" s="529"/>
      <c r="K175" s="529"/>
      <c r="L175" s="529"/>
      <c r="M175" s="529"/>
      <c r="N175" s="529"/>
      <c r="O175" s="529"/>
      <c r="P175" s="529"/>
      <c r="Q175" s="529"/>
      <c r="R175" s="529"/>
      <c r="S175" s="529"/>
      <c r="T175" s="548" t="s">
        <v>41</v>
      </c>
      <c r="U175" s="548"/>
      <c r="V175" s="548"/>
      <c r="W175" s="501"/>
      <c r="X175" s="501"/>
      <c r="Y175" s="501"/>
      <c r="Z175" s="501"/>
      <c r="AA175" s="501"/>
      <c r="AB175" s="501"/>
      <c r="AC175" s="28"/>
      <c r="AD175" s="21"/>
      <c r="AE175" s="21"/>
      <c r="AF175" s="21"/>
      <c r="AK175" s="114" t="s">
        <v>98</v>
      </c>
      <c r="AL175" s="115" t="b">
        <f>OR(ISBLANK(G175),ISBLANK(W175))</f>
        <v>1</v>
      </c>
    </row>
    <row r="176" spans="1:58" ht="7.5" customHeight="1">
      <c r="A176" s="21"/>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53"/>
      <c r="AB176" s="53"/>
      <c r="AC176" s="47"/>
      <c r="AD176" s="47"/>
      <c r="AE176" s="21"/>
      <c r="AF176" s="21"/>
    </row>
    <row r="177" spans="1:32" ht="20.149999999999999" customHeight="1">
      <c r="A177" s="413">
        <f>A131+1</f>
        <v>3</v>
      </c>
      <c r="B177" s="413"/>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7"/>
      <c r="AF177" s="7"/>
    </row>
    <row r="178" spans="1:32" ht="7.5" customHeight="1">
      <c r="A178" s="21"/>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53"/>
      <c r="AB178" s="53"/>
      <c r="AC178" s="47"/>
      <c r="AD178" s="47"/>
      <c r="AE178" s="21"/>
      <c r="AF178" s="21"/>
    </row>
    <row r="179" spans="1:32" ht="10.25" customHeight="1">
      <c r="A179" s="21"/>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21"/>
    </row>
    <row r="180" spans="1:32" ht="20.149999999999999" customHeight="1">
      <c r="A180" s="21"/>
      <c r="B180" s="8"/>
      <c r="C180" s="434" t="s">
        <v>99</v>
      </c>
      <c r="D180" s="434"/>
      <c r="E180" s="434"/>
      <c r="F180" s="434"/>
      <c r="G180" s="434"/>
      <c r="H180" s="434"/>
      <c r="I180" s="434"/>
      <c r="J180" s="434"/>
      <c r="K180" s="434"/>
      <c r="L180" s="434"/>
      <c r="M180" s="434"/>
      <c r="N180" s="434"/>
      <c r="O180" s="434"/>
      <c r="P180" s="434"/>
      <c r="Q180" s="434"/>
      <c r="R180" s="434"/>
      <c r="S180" s="434"/>
      <c r="T180" s="434"/>
      <c r="U180" s="434"/>
      <c r="V180" s="434"/>
      <c r="W180" s="434"/>
      <c r="X180" s="434"/>
      <c r="Y180" s="434"/>
      <c r="Z180" s="434"/>
      <c r="AA180" s="434"/>
      <c r="AB180" s="434"/>
      <c r="AC180" s="434"/>
      <c r="AD180" s="434"/>
      <c r="AE180" s="8"/>
      <c r="AF180" s="21"/>
    </row>
    <row r="181" spans="1:32" ht="10.25" customHeight="1">
      <c r="A181" s="21"/>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21"/>
    </row>
    <row r="182" spans="1:32" ht="15" customHeight="1" thickBo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row>
    <row r="183" spans="1:32" ht="25.25" customHeight="1" thickBot="1">
      <c r="A183" s="21"/>
      <c r="B183" s="365" t="s">
        <v>100</v>
      </c>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c r="AE183" s="367"/>
      <c r="AF183" s="21"/>
    </row>
    <row r="184" spans="1:32" ht="10.2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row>
    <row r="185" spans="1:32" ht="25.25" customHeight="1">
      <c r="A185" s="21"/>
      <c r="B185" s="21"/>
      <c r="C185" s="447" t="s">
        <v>18</v>
      </c>
      <c r="D185" s="447"/>
      <c r="E185" s="447"/>
      <c r="F185" s="447"/>
      <c r="G185" s="447"/>
      <c r="H185" s="447"/>
      <c r="I185" s="447"/>
      <c r="J185" s="447"/>
      <c r="K185" s="447"/>
      <c r="L185" s="447"/>
      <c r="M185" s="447"/>
      <c r="N185" s="447"/>
      <c r="O185" s="447"/>
      <c r="P185" s="447"/>
      <c r="Q185" s="447"/>
      <c r="R185" s="447"/>
      <c r="S185" s="447"/>
      <c r="T185" s="447"/>
      <c r="U185" s="447"/>
      <c r="V185" s="447"/>
      <c r="W185" s="447"/>
      <c r="X185" s="447"/>
      <c r="Y185" s="447"/>
      <c r="Z185" s="447"/>
      <c r="AA185" s="249"/>
      <c r="AB185" s="664"/>
      <c r="AC185" s="664"/>
      <c r="AD185" s="664"/>
      <c r="AE185" s="21"/>
      <c r="AF185" s="21"/>
    </row>
    <row r="186" spans="1:32" ht="25.25" customHeight="1">
      <c r="A186" s="21"/>
      <c r="B186" s="21"/>
      <c r="C186" s="448" t="s">
        <v>101</v>
      </c>
      <c r="D186" s="448"/>
      <c r="E186" s="448"/>
      <c r="F186" s="448"/>
      <c r="G186" s="448"/>
      <c r="H186" s="448"/>
      <c r="I186" s="448"/>
      <c r="J186" s="448"/>
      <c r="K186" s="448"/>
      <c r="L186" s="448"/>
      <c r="M186" s="448"/>
      <c r="N186" s="448"/>
      <c r="O186" s="448"/>
      <c r="P186" s="448"/>
      <c r="Q186" s="448"/>
      <c r="R186" s="448"/>
      <c r="S186" s="448"/>
      <c r="T186" s="448"/>
      <c r="U186" s="448"/>
      <c r="V186" s="448"/>
      <c r="W186" s="448"/>
      <c r="X186" s="448"/>
      <c r="Y186" s="448"/>
      <c r="Z186" s="448"/>
      <c r="AA186" s="248"/>
      <c r="AB186" s="444"/>
      <c r="AC186" s="444"/>
      <c r="AD186" s="444"/>
      <c r="AE186" s="21"/>
      <c r="AF186" s="21"/>
    </row>
    <row r="187" spans="1:32" ht="25.25" customHeight="1">
      <c r="A187" s="21"/>
      <c r="B187" s="21"/>
      <c r="C187" s="8"/>
      <c r="D187" s="447" t="s">
        <v>102</v>
      </c>
      <c r="E187" s="447"/>
      <c r="F187" s="447"/>
      <c r="G187" s="447"/>
      <c r="H187" s="447"/>
      <c r="I187" s="447"/>
      <c r="J187" s="447"/>
      <c r="K187" s="447"/>
      <c r="L187" s="447"/>
      <c r="M187" s="447"/>
      <c r="N187" s="447"/>
      <c r="O187" s="447"/>
      <c r="P187" s="447"/>
      <c r="Q187" s="447"/>
      <c r="R187" s="447"/>
      <c r="S187" s="447"/>
      <c r="T187" s="447"/>
      <c r="U187" s="447"/>
      <c r="V187" s="447"/>
      <c r="W187" s="447"/>
      <c r="X187" s="447"/>
      <c r="Y187" s="447"/>
      <c r="Z187" s="447"/>
      <c r="AA187" s="447"/>
      <c r="AB187" s="451">
        <f>A227</f>
        <v>4</v>
      </c>
      <c r="AC187" s="451"/>
      <c r="AD187" s="72"/>
      <c r="AE187" s="21"/>
      <c r="AF187" s="21"/>
    </row>
    <row r="188" spans="1:32" ht="18" customHeight="1">
      <c r="A188" s="21"/>
      <c r="B188" s="21"/>
      <c r="C188" s="8"/>
      <c r="D188" s="73"/>
      <c r="E188" s="499" t="s">
        <v>103</v>
      </c>
      <c r="F188" s="499"/>
      <c r="G188" s="499"/>
      <c r="H188" s="499"/>
      <c r="I188" s="499"/>
      <c r="J188" s="499"/>
      <c r="K188" s="499"/>
      <c r="L188" s="499"/>
      <c r="M188" s="74">
        <f>A227</f>
        <v>4</v>
      </c>
      <c r="N188" s="497" t="s">
        <v>104</v>
      </c>
      <c r="O188" s="497"/>
      <c r="P188" s="497"/>
      <c r="Q188" s="497"/>
      <c r="R188" s="497"/>
      <c r="S188" s="497"/>
      <c r="T188" s="497"/>
      <c r="U188" s="497"/>
      <c r="V188" s="497"/>
      <c r="W188" s="497"/>
      <c r="X188" s="497"/>
      <c r="Y188" s="497"/>
      <c r="Z188" s="497"/>
      <c r="AA188" s="497"/>
      <c r="AB188" s="497"/>
      <c r="AC188" s="497"/>
      <c r="AD188" s="62"/>
      <c r="AE188" s="31"/>
      <c r="AF188" s="21"/>
    </row>
    <row r="189" spans="1:32" ht="18" customHeight="1">
      <c r="A189" s="21"/>
      <c r="B189" s="21"/>
      <c r="C189" s="8"/>
      <c r="D189" s="73"/>
      <c r="E189" s="499" t="s">
        <v>105</v>
      </c>
      <c r="F189" s="499"/>
      <c r="G189" s="499"/>
      <c r="H189" s="499"/>
      <c r="I189" s="499"/>
      <c r="J189" s="499"/>
      <c r="K189" s="499"/>
      <c r="L189" s="499"/>
      <c r="M189" s="74">
        <f>A227</f>
        <v>4</v>
      </c>
      <c r="N189" s="497" t="s">
        <v>104</v>
      </c>
      <c r="O189" s="497"/>
      <c r="P189" s="497"/>
      <c r="Q189" s="497"/>
      <c r="R189" s="497"/>
      <c r="S189" s="497"/>
      <c r="T189" s="497"/>
      <c r="U189" s="497"/>
      <c r="V189" s="497"/>
      <c r="W189" s="497"/>
      <c r="X189" s="497"/>
      <c r="Y189" s="497"/>
      <c r="Z189" s="497"/>
      <c r="AA189" s="497"/>
      <c r="AB189" s="497"/>
      <c r="AC189" s="497"/>
      <c r="AD189" s="62"/>
      <c r="AE189" s="31"/>
      <c r="AF189" s="21"/>
    </row>
    <row r="190" spans="1:32" ht="18" customHeight="1">
      <c r="A190" s="21"/>
      <c r="B190" s="21"/>
      <c r="C190" s="8"/>
      <c r="D190" s="73"/>
      <c r="E190" s="499" t="s">
        <v>106</v>
      </c>
      <c r="F190" s="499"/>
      <c r="G190" s="499"/>
      <c r="H190" s="499"/>
      <c r="I190" s="499"/>
      <c r="J190" s="499"/>
      <c r="K190" s="499"/>
      <c r="L190" s="499"/>
      <c r="M190" s="74">
        <f>A305</f>
        <v>5</v>
      </c>
      <c r="N190" s="497" t="s">
        <v>104</v>
      </c>
      <c r="O190" s="497"/>
      <c r="P190" s="497"/>
      <c r="Q190" s="497"/>
      <c r="R190" s="497"/>
      <c r="S190" s="497"/>
      <c r="T190" s="497"/>
      <c r="U190" s="497"/>
      <c r="V190" s="497"/>
      <c r="W190" s="497"/>
      <c r="X190" s="497"/>
      <c r="Y190" s="497"/>
      <c r="Z190" s="497"/>
      <c r="AA190" s="497"/>
      <c r="AB190" s="497"/>
      <c r="AC190" s="497"/>
      <c r="AD190" s="62"/>
      <c r="AE190" s="31"/>
      <c r="AF190" s="21"/>
    </row>
    <row r="191" spans="1:32" ht="25.25" customHeight="1">
      <c r="A191" s="21"/>
      <c r="B191" s="21"/>
      <c r="C191" s="21"/>
      <c r="D191" s="448" t="s">
        <v>107</v>
      </c>
      <c r="E191" s="448"/>
      <c r="F191" s="448"/>
      <c r="G191" s="448"/>
      <c r="H191" s="448"/>
      <c r="I191" s="448"/>
      <c r="J191" s="448"/>
      <c r="K191" s="448"/>
      <c r="L191" s="448"/>
      <c r="M191" s="448"/>
      <c r="N191" s="448"/>
      <c r="O191" s="448"/>
      <c r="P191" s="448"/>
      <c r="Q191" s="448"/>
      <c r="R191" s="448"/>
      <c r="S191" s="448"/>
      <c r="T191" s="448"/>
      <c r="U191" s="448"/>
      <c r="V191" s="448"/>
      <c r="W191" s="448"/>
      <c r="X191" s="448"/>
      <c r="Y191" s="448"/>
      <c r="Z191" s="448"/>
      <c r="AA191" s="448"/>
      <c r="AB191" s="449">
        <f>A412</f>
        <v>6</v>
      </c>
      <c r="AC191" s="449"/>
      <c r="AD191" s="14"/>
      <c r="AE191" s="21"/>
      <c r="AF191" s="21"/>
    </row>
    <row r="192" spans="1:32" ht="18" customHeight="1">
      <c r="A192" s="21"/>
      <c r="B192" s="21"/>
      <c r="C192" s="63"/>
      <c r="D192" s="26"/>
      <c r="E192" s="500" t="s">
        <v>108</v>
      </c>
      <c r="F192" s="500"/>
      <c r="G192" s="500"/>
      <c r="H192" s="500"/>
      <c r="I192" s="500"/>
      <c r="J192" s="500"/>
      <c r="K192" s="500"/>
      <c r="L192" s="500"/>
      <c r="M192" s="240">
        <f>A412</f>
        <v>6</v>
      </c>
      <c r="N192" s="502" t="s">
        <v>109</v>
      </c>
      <c r="O192" s="502"/>
      <c r="P192" s="502"/>
      <c r="Q192" s="502"/>
      <c r="R192" s="502"/>
      <c r="S192" s="502"/>
      <c r="T192" s="502"/>
      <c r="U192" s="502"/>
      <c r="V192" s="502"/>
      <c r="W192" s="502"/>
      <c r="X192" s="502"/>
      <c r="Y192" s="502"/>
      <c r="Z192" s="502"/>
      <c r="AA192" s="502"/>
      <c r="AB192" s="502"/>
      <c r="AC192" s="502"/>
      <c r="AD192" s="31"/>
      <c r="AE192" s="31"/>
      <c r="AF192" s="21"/>
    </row>
    <row r="193" spans="1:32" ht="18" customHeight="1">
      <c r="A193" s="21"/>
      <c r="B193" s="21"/>
      <c r="C193" s="63"/>
      <c r="D193" s="26"/>
      <c r="E193" s="500" t="s">
        <v>110</v>
      </c>
      <c r="F193" s="500"/>
      <c r="G193" s="500"/>
      <c r="H193" s="500"/>
      <c r="I193" s="500"/>
      <c r="J193" s="500"/>
      <c r="K193" s="500"/>
      <c r="L193" s="500"/>
      <c r="M193" s="240">
        <f>A468</f>
        <v>7</v>
      </c>
      <c r="N193" s="502" t="s">
        <v>109</v>
      </c>
      <c r="O193" s="502"/>
      <c r="P193" s="502"/>
      <c r="Q193" s="502"/>
      <c r="R193" s="502"/>
      <c r="S193" s="502"/>
      <c r="T193" s="502"/>
      <c r="U193" s="502"/>
      <c r="V193" s="502"/>
      <c r="W193" s="502"/>
      <c r="X193" s="502"/>
      <c r="Y193" s="502"/>
      <c r="Z193" s="502"/>
      <c r="AA193" s="502"/>
      <c r="AB193" s="502"/>
      <c r="AC193" s="502"/>
      <c r="AD193" s="31"/>
      <c r="AE193" s="31"/>
      <c r="AF193" s="21"/>
    </row>
    <row r="194" spans="1:32" ht="18" customHeight="1">
      <c r="A194" s="21"/>
      <c r="B194" s="21"/>
      <c r="C194" s="63"/>
      <c r="D194" s="26"/>
      <c r="E194" s="500" t="s">
        <v>111</v>
      </c>
      <c r="F194" s="500"/>
      <c r="G194" s="500"/>
      <c r="H194" s="500"/>
      <c r="I194" s="500"/>
      <c r="J194" s="500"/>
      <c r="K194" s="500"/>
      <c r="L194" s="500"/>
      <c r="M194" s="240">
        <f>A468</f>
        <v>7</v>
      </c>
      <c r="N194" s="502" t="s">
        <v>109</v>
      </c>
      <c r="O194" s="502"/>
      <c r="P194" s="502"/>
      <c r="Q194" s="502"/>
      <c r="R194" s="502"/>
      <c r="S194" s="502"/>
      <c r="T194" s="502"/>
      <c r="U194" s="502"/>
      <c r="V194" s="502"/>
      <c r="W194" s="502"/>
      <c r="X194" s="502"/>
      <c r="Y194" s="502"/>
      <c r="Z194" s="502"/>
      <c r="AA194" s="502"/>
      <c r="AB194" s="502"/>
      <c r="AC194" s="502"/>
      <c r="AD194" s="31"/>
      <c r="AE194" s="31"/>
      <c r="AF194" s="21"/>
    </row>
    <row r="195" spans="1:32" ht="25.25" customHeight="1">
      <c r="A195" s="21"/>
      <c r="B195" s="21"/>
      <c r="C195" s="8"/>
      <c r="D195" s="447" t="s">
        <v>112</v>
      </c>
      <c r="E195" s="447"/>
      <c r="F195" s="447"/>
      <c r="G195" s="447"/>
      <c r="H195" s="447"/>
      <c r="I195" s="447"/>
      <c r="J195" s="447"/>
      <c r="K195" s="447"/>
      <c r="L195" s="499"/>
      <c r="M195" s="499"/>
      <c r="N195" s="499"/>
      <c r="O195" s="499"/>
      <c r="P195" s="499"/>
      <c r="Q195" s="499"/>
      <c r="R195" s="499"/>
      <c r="S195" s="499"/>
      <c r="T195" s="499"/>
      <c r="U195" s="499"/>
      <c r="V195" s="499"/>
      <c r="W195" s="499"/>
      <c r="X195" s="499"/>
      <c r="Y195" s="499"/>
      <c r="Z195" s="499"/>
      <c r="AA195" s="499"/>
      <c r="AB195" s="434">
        <f>A527</f>
        <v>8</v>
      </c>
      <c r="AC195" s="434"/>
      <c r="AD195" s="72"/>
      <c r="AE195" s="21"/>
      <c r="AF195" s="21"/>
    </row>
    <row r="196" spans="1:32" ht="18" customHeight="1">
      <c r="A196" s="21"/>
      <c r="B196" s="21"/>
      <c r="C196" s="8"/>
      <c r="D196" s="73"/>
      <c r="E196" s="499" t="s">
        <v>113</v>
      </c>
      <c r="F196" s="499"/>
      <c r="G196" s="499"/>
      <c r="H196" s="499"/>
      <c r="I196" s="499"/>
      <c r="J196" s="499"/>
      <c r="K196" s="499"/>
      <c r="L196" s="499"/>
      <c r="M196" s="74">
        <f>A527</f>
        <v>8</v>
      </c>
      <c r="N196" s="498" t="s">
        <v>104</v>
      </c>
      <c r="O196" s="498"/>
      <c r="P196" s="498"/>
      <c r="Q196" s="498"/>
      <c r="R196" s="498"/>
      <c r="S196" s="498"/>
      <c r="T196" s="498"/>
      <c r="U196" s="498"/>
      <c r="V196" s="498"/>
      <c r="W196" s="498"/>
      <c r="X196" s="498"/>
      <c r="Y196" s="498"/>
      <c r="Z196" s="498"/>
      <c r="AA196" s="498"/>
      <c r="AB196" s="498"/>
      <c r="AC196" s="498"/>
      <c r="AD196" s="62"/>
      <c r="AE196" s="31"/>
      <c r="AF196" s="21"/>
    </row>
    <row r="197" spans="1:32" ht="18" customHeight="1">
      <c r="A197" s="21"/>
      <c r="B197" s="21"/>
      <c r="C197" s="8"/>
      <c r="D197" s="73"/>
      <c r="E197" s="499" t="s">
        <v>114</v>
      </c>
      <c r="F197" s="499"/>
      <c r="G197" s="499"/>
      <c r="H197" s="499"/>
      <c r="I197" s="499"/>
      <c r="J197" s="499"/>
      <c r="K197" s="499"/>
      <c r="L197" s="499"/>
      <c r="M197" s="74">
        <f>A527</f>
        <v>8</v>
      </c>
      <c r="N197" s="498" t="s">
        <v>104</v>
      </c>
      <c r="O197" s="498"/>
      <c r="P197" s="498"/>
      <c r="Q197" s="498"/>
      <c r="R197" s="498"/>
      <c r="S197" s="498"/>
      <c r="T197" s="498"/>
      <c r="U197" s="498"/>
      <c r="V197" s="498"/>
      <c r="W197" s="498"/>
      <c r="X197" s="498"/>
      <c r="Y197" s="498"/>
      <c r="Z197" s="498"/>
      <c r="AA197" s="498"/>
      <c r="AB197" s="498"/>
      <c r="AC197" s="498"/>
      <c r="AD197" s="62"/>
      <c r="AE197" s="31"/>
      <c r="AF197" s="21"/>
    </row>
    <row r="198" spans="1:32" ht="25.25" customHeight="1">
      <c r="A198" s="21"/>
      <c r="B198" s="21"/>
      <c r="C198" s="14"/>
      <c r="D198" s="448" t="s">
        <v>115</v>
      </c>
      <c r="E198" s="448"/>
      <c r="F198" s="448"/>
      <c r="G198" s="448"/>
      <c r="H198" s="448"/>
      <c r="I198" s="448"/>
      <c r="J198" s="448"/>
      <c r="K198" s="448"/>
      <c r="L198" s="448"/>
      <c r="M198" s="448"/>
      <c r="N198" s="448"/>
      <c r="O198" s="448"/>
      <c r="P198" s="448"/>
      <c r="Q198" s="448"/>
      <c r="R198" s="448"/>
      <c r="S198" s="448"/>
      <c r="T198" s="448"/>
      <c r="U198" s="448"/>
      <c r="V198" s="448"/>
      <c r="W198" s="448"/>
      <c r="X198" s="448"/>
      <c r="Y198" s="448"/>
      <c r="Z198" s="448"/>
      <c r="AA198" s="448"/>
      <c r="AB198" s="449">
        <f>A566</f>
        <v>9</v>
      </c>
      <c r="AC198" s="449"/>
      <c r="AD198" s="14"/>
      <c r="AE198" s="21"/>
      <c r="AF198" s="21"/>
    </row>
    <row r="199" spans="1:32" ht="18" customHeight="1">
      <c r="A199" s="21"/>
      <c r="B199" s="21"/>
      <c r="C199" s="63"/>
      <c r="D199" s="26"/>
      <c r="E199" s="500" t="s">
        <v>116</v>
      </c>
      <c r="F199" s="500"/>
      <c r="G199" s="500"/>
      <c r="H199" s="500"/>
      <c r="I199" s="500"/>
      <c r="J199" s="500"/>
      <c r="K199" s="500"/>
      <c r="L199" s="500"/>
      <c r="M199" s="240">
        <f>A566</f>
        <v>9</v>
      </c>
      <c r="N199" s="240" t="s">
        <v>117</v>
      </c>
      <c r="O199" s="240"/>
      <c r="P199" s="240"/>
      <c r="Q199" s="240"/>
      <c r="R199" s="240"/>
      <c r="S199" s="240"/>
      <c r="T199" s="240"/>
      <c r="U199" s="243"/>
      <c r="V199" s="503"/>
      <c r="W199" s="503"/>
      <c r="X199" s="503"/>
      <c r="Y199" s="503"/>
      <c r="Z199" s="503"/>
      <c r="AA199" s="503"/>
      <c r="AB199" s="503"/>
      <c r="AC199" s="503"/>
      <c r="AD199" s="31"/>
      <c r="AE199" s="31"/>
      <c r="AF199" s="21"/>
    </row>
    <row r="200" spans="1:32" ht="25.25" customHeight="1">
      <c r="A200" s="21"/>
      <c r="B200" s="21"/>
      <c r="C200" s="8"/>
      <c r="D200" s="447" t="s">
        <v>118</v>
      </c>
      <c r="E200" s="447"/>
      <c r="F200" s="447"/>
      <c r="G200" s="447"/>
      <c r="H200" s="447"/>
      <c r="I200" s="447"/>
      <c r="J200" s="447"/>
      <c r="K200" s="447"/>
      <c r="L200" s="447"/>
      <c r="M200" s="447"/>
      <c r="N200" s="447"/>
      <c r="O200" s="447"/>
      <c r="P200" s="447"/>
      <c r="Q200" s="447"/>
      <c r="R200" s="447"/>
      <c r="S200" s="447"/>
      <c r="T200" s="447"/>
      <c r="U200" s="447"/>
      <c r="V200" s="447"/>
      <c r="W200" s="447"/>
      <c r="X200" s="447"/>
      <c r="Y200" s="447"/>
      <c r="Z200" s="447"/>
      <c r="AA200" s="447"/>
      <c r="AB200" s="451">
        <f>A619</f>
        <v>10</v>
      </c>
      <c r="AC200" s="451"/>
      <c r="AD200" s="72"/>
      <c r="AE200" s="21"/>
      <c r="AF200" s="21"/>
    </row>
    <row r="201" spans="1:32" ht="25.25" customHeight="1">
      <c r="A201" s="21"/>
      <c r="B201" s="21"/>
      <c r="C201" s="21"/>
      <c r="D201" s="448" t="s">
        <v>119</v>
      </c>
      <c r="E201" s="448"/>
      <c r="F201" s="448"/>
      <c r="G201" s="448"/>
      <c r="H201" s="448"/>
      <c r="I201" s="448"/>
      <c r="J201" s="448"/>
      <c r="K201" s="448"/>
      <c r="L201" s="448"/>
      <c r="M201" s="448"/>
      <c r="N201" s="448"/>
      <c r="O201" s="448"/>
      <c r="P201" s="448"/>
      <c r="Q201" s="448"/>
      <c r="R201" s="448"/>
      <c r="S201" s="448"/>
      <c r="T201" s="448"/>
      <c r="U201" s="448"/>
      <c r="V201" s="448"/>
      <c r="W201" s="448"/>
      <c r="X201" s="448"/>
      <c r="Y201" s="448"/>
      <c r="Z201" s="448"/>
      <c r="AA201" s="448"/>
      <c r="AB201" s="449">
        <f>A619</f>
        <v>10</v>
      </c>
      <c r="AC201" s="449"/>
      <c r="AD201" s="75"/>
      <c r="AE201" s="21"/>
      <c r="AF201" s="21"/>
    </row>
    <row r="202" spans="1:32" ht="25.25" customHeight="1">
      <c r="A202" s="21"/>
      <c r="B202" s="21"/>
      <c r="C202" s="8"/>
      <c r="D202" s="447" t="s">
        <v>120</v>
      </c>
      <c r="E202" s="447"/>
      <c r="F202" s="447"/>
      <c r="G202" s="447"/>
      <c r="H202" s="447"/>
      <c r="I202" s="447"/>
      <c r="J202" s="447"/>
      <c r="K202" s="447"/>
      <c r="L202" s="447"/>
      <c r="M202" s="447"/>
      <c r="N202" s="447"/>
      <c r="O202" s="447"/>
      <c r="P202" s="447"/>
      <c r="Q202" s="447"/>
      <c r="R202" s="447"/>
      <c r="S202" s="447"/>
      <c r="T202" s="447"/>
      <c r="U202" s="447"/>
      <c r="V202" s="447"/>
      <c r="W202" s="447"/>
      <c r="X202" s="447"/>
      <c r="Y202" s="447"/>
      <c r="Z202" s="447"/>
      <c r="AA202" s="447"/>
      <c r="AB202" s="455">
        <f>A671</f>
        <v>11</v>
      </c>
      <c r="AC202" s="455"/>
      <c r="AD202" s="72"/>
      <c r="AE202" s="21"/>
      <c r="AF202" s="21"/>
    </row>
    <row r="203" spans="1:32" ht="18" customHeight="1">
      <c r="A203" s="21"/>
      <c r="B203" s="21"/>
      <c r="C203" s="8"/>
      <c r="D203" s="73"/>
      <c r="E203" s="499" t="s">
        <v>121</v>
      </c>
      <c r="F203" s="499"/>
      <c r="G203" s="499"/>
      <c r="H203" s="499"/>
      <c r="I203" s="499"/>
      <c r="J203" s="499"/>
      <c r="K203" s="499"/>
      <c r="L203" s="499"/>
      <c r="M203" s="74">
        <f>A671</f>
        <v>11</v>
      </c>
      <c r="N203" s="498" t="s">
        <v>117</v>
      </c>
      <c r="O203" s="498"/>
      <c r="P203" s="498"/>
      <c r="Q203" s="498"/>
      <c r="R203" s="498"/>
      <c r="S203" s="498"/>
      <c r="T203" s="498"/>
      <c r="U203" s="498"/>
      <c r="V203" s="498"/>
      <c r="W203" s="498"/>
      <c r="X203" s="498"/>
      <c r="Y203" s="498"/>
      <c r="Z203" s="498"/>
      <c r="AA203" s="498"/>
      <c r="AB203" s="498"/>
      <c r="AC203" s="498"/>
      <c r="AD203" s="62"/>
      <c r="AE203" s="31"/>
      <c r="AF203" s="21"/>
    </row>
    <row r="204" spans="1:32" ht="18" customHeight="1">
      <c r="A204" s="21"/>
      <c r="B204" s="21"/>
      <c r="C204" s="8"/>
      <c r="D204" s="73"/>
      <c r="E204" s="499" t="s">
        <v>122</v>
      </c>
      <c r="F204" s="499"/>
      <c r="G204" s="499"/>
      <c r="H204" s="499"/>
      <c r="I204" s="499"/>
      <c r="J204" s="499"/>
      <c r="K204" s="499"/>
      <c r="L204" s="499"/>
      <c r="M204" s="74">
        <f>A671</f>
        <v>11</v>
      </c>
      <c r="N204" s="498" t="s">
        <v>117</v>
      </c>
      <c r="O204" s="498"/>
      <c r="P204" s="498"/>
      <c r="Q204" s="498"/>
      <c r="R204" s="498"/>
      <c r="S204" s="498"/>
      <c r="T204" s="498"/>
      <c r="U204" s="498"/>
      <c r="V204" s="498"/>
      <c r="W204" s="498"/>
      <c r="X204" s="498"/>
      <c r="Y204" s="498"/>
      <c r="Z204" s="498"/>
      <c r="AA204" s="498"/>
      <c r="AB204" s="498"/>
      <c r="AC204" s="498"/>
      <c r="AD204" s="62"/>
      <c r="AE204" s="31"/>
      <c r="AF204" s="21"/>
    </row>
    <row r="205" spans="1:32" ht="25.25" customHeight="1">
      <c r="A205" s="21"/>
      <c r="B205" s="21"/>
      <c r="C205" s="21"/>
      <c r="D205" s="448" t="s">
        <v>123</v>
      </c>
      <c r="E205" s="448"/>
      <c r="F205" s="448"/>
      <c r="G205" s="448"/>
      <c r="H205" s="448"/>
      <c r="I205" s="448"/>
      <c r="J205" s="448"/>
      <c r="K205" s="448"/>
      <c r="L205" s="448"/>
      <c r="M205" s="448"/>
      <c r="N205" s="448"/>
      <c r="O205" s="448"/>
      <c r="P205" s="448"/>
      <c r="Q205" s="448"/>
      <c r="R205" s="448"/>
      <c r="S205" s="448"/>
      <c r="T205" s="448"/>
      <c r="U205" s="448"/>
      <c r="V205" s="448"/>
      <c r="W205" s="448"/>
      <c r="X205" s="448"/>
      <c r="Y205" s="448"/>
      <c r="Z205" s="448"/>
      <c r="AA205" s="448"/>
      <c r="AB205" s="449">
        <f>A716</f>
        <v>12</v>
      </c>
      <c r="AC205" s="449"/>
      <c r="AD205" s="242"/>
      <c r="AE205" s="21"/>
      <c r="AF205" s="21"/>
    </row>
    <row r="206" spans="1:32" ht="20.149999999999999" customHeight="1">
      <c r="A206" s="21"/>
      <c r="B206" s="21"/>
      <c r="C206" s="63"/>
      <c r="D206" s="26"/>
      <c r="E206" s="36" t="s">
        <v>124</v>
      </c>
      <c r="F206" s="36"/>
      <c r="G206" s="36"/>
      <c r="H206" s="36"/>
      <c r="I206" s="36"/>
      <c r="J206" s="36"/>
      <c r="K206" s="36"/>
      <c r="L206" s="36"/>
      <c r="M206" s="240">
        <f>A716</f>
        <v>12</v>
      </c>
      <c r="N206" s="240" t="s">
        <v>125</v>
      </c>
      <c r="O206" s="240"/>
      <c r="P206" s="240"/>
      <c r="Q206" s="240"/>
      <c r="R206" s="240"/>
      <c r="S206" s="240"/>
      <c r="T206" s="240"/>
      <c r="U206" s="240"/>
      <c r="V206" s="240"/>
      <c r="W206" s="240"/>
      <c r="X206" s="240"/>
      <c r="Y206" s="240"/>
      <c r="Z206" s="240"/>
      <c r="AA206" s="240"/>
      <c r="AB206" s="240"/>
      <c r="AC206" s="240"/>
      <c r="AD206" s="240"/>
      <c r="AE206" s="31"/>
      <c r="AF206" s="21"/>
    </row>
    <row r="207" spans="1:32" ht="20.149999999999999" customHeight="1">
      <c r="A207" s="21"/>
      <c r="B207" s="21"/>
      <c r="C207" s="63"/>
      <c r="D207" s="26"/>
      <c r="E207" s="36" t="s">
        <v>126</v>
      </c>
      <c r="F207" s="36"/>
      <c r="G207" s="36"/>
      <c r="H207" s="36"/>
      <c r="I207" s="36"/>
      <c r="J207" s="36"/>
      <c r="K207" s="36"/>
      <c r="L207" s="36"/>
      <c r="M207" s="240">
        <f>A716</f>
        <v>12</v>
      </c>
      <c r="N207" s="240" t="s">
        <v>125</v>
      </c>
      <c r="O207" s="240"/>
      <c r="P207" s="240"/>
      <c r="Q207" s="240"/>
      <c r="R207" s="240"/>
      <c r="S207" s="240"/>
      <c r="T207" s="240"/>
      <c r="U207" s="240"/>
      <c r="V207" s="240"/>
      <c r="W207" s="240"/>
      <c r="X207" s="240"/>
      <c r="Y207" s="240"/>
      <c r="Z207" s="240"/>
      <c r="AA207" s="240"/>
      <c r="AB207" s="240"/>
      <c r="AC207" s="240"/>
      <c r="AD207" s="240"/>
      <c r="AE207" s="31"/>
      <c r="AF207" s="21"/>
    </row>
    <row r="208" spans="1:32" ht="20.149999999999999" customHeight="1">
      <c r="A208" s="21"/>
      <c r="B208" s="21"/>
      <c r="C208" s="63"/>
      <c r="D208" s="26"/>
      <c r="E208" s="36" t="s">
        <v>127</v>
      </c>
      <c r="F208" s="36"/>
      <c r="G208" s="36"/>
      <c r="H208" s="36"/>
      <c r="I208" s="36"/>
      <c r="J208" s="36"/>
      <c r="K208" s="36"/>
      <c r="L208" s="36"/>
      <c r="M208" s="240">
        <f>A807</f>
        <v>13</v>
      </c>
      <c r="N208" s="240" t="s">
        <v>125</v>
      </c>
      <c r="O208" s="240"/>
      <c r="P208" s="240"/>
      <c r="Q208" s="240"/>
      <c r="R208" s="240"/>
      <c r="S208" s="240"/>
      <c r="T208" s="240"/>
      <c r="U208" s="240"/>
      <c r="V208" s="240"/>
      <c r="W208" s="240"/>
      <c r="X208" s="240"/>
      <c r="Y208" s="240"/>
      <c r="Z208" s="240"/>
      <c r="AA208" s="240"/>
      <c r="AB208" s="240"/>
      <c r="AC208" s="240"/>
      <c r="AD208" s="240"/>
      <c r="AE208" s="31"/>
      <c r="AF208" s="21"/>
    </row>
    <row r="209" spans="1:58" ht="25.25" customHeight="1">
      <c r="A209" s="21"/>
      <c r="B209" s="21"/>
      <c r="C209" s="76"/>
      <c r="D209" s="447" t="s">
        <v>128</v>
      </c>
      <c r="E209" s="447"/>
      <c r="F209" s="447"/>
      <c r="G209" s="447"/>
      <c r="H209" s="447"/>
      <c r="I209" s="447"/>
      <c r="J209" s="447"/>
      <c r="K209" s="447"/>
      <c r="L209" s="447"/>
      <c r="M209" s="447"/>
      <c r="N209" s="447"/>
      <c r="O209" s="447"/>
      <c r="P209" s="447"/>
      <c r="Q209" s="447"/>
      <c r="R209" s="447"/>
      <c r="S209" s="447"/>
      <c r="T209" s="447"/>
      <c r="U209" s="447"/>
      <c r="V209" s="447"/>
      <c r="W209" s="447"/>
      <c r="X209" s="447"/>
      <c r="Y209" s="447"/>
      <c r="Z209" s="447"/>
      <c r="AA209" s="447"/>
      <c r="AB209" s="451">
        <f>A837</f>
        <v>14</v>
      </c>
      <c r="AC209" s="451"/>
      <c r="AD209" s="77"/>
      <c r="AE209" s="21"/>
      <c r="AF209" s="21"/>
    </row>
    <row r="210" spans="1:58" ht="18" customHeight="1">
      <c r="A210" s="21"/>
      <c r="B210" s="21"/>
      <c r="C210" s="8"/>
      <c r="D210" s="73"/>
      <c r="E210" s="496" t="s">
        <v>129</v>
      </c>
      <c r="F210" s="496"/>
      <c r="G210" s="496"/>
      <c r="H210" s="496"/>
      <c r="I210" s="496"/>
      <c r="J210" s="496"/>
      <c r="K210" s="496"/>
      <c r="L210" s="496"/>
      <c r="M210" s="74">
        <f>A869</f>
        <v>15</v>
      </c>
      <c r="N210" s="497" t="s">
        <v>104</v>
      </c>
      <c r="O210" s="497"/>
      <c r="P210" s="497"/>
      <c r="Q210" s="497"/>
      <c r="R210" s="497"/>
      <c r="S210" s="497"/>
      <c r="T210" s="497"/>
      <c r="U210" s="497"/>
      <c r="V210" s="497"/>
      <c r="W210" s="497"/>
      <c r="X210" s="497"/>
      <c r="Y210" s="497"/>
      <c r="Z210" s="497"/>
      <c r="AA210" s="497"/>
      <c r="AB210" s="497"/>
      <c r="AC210" s="497"/>
      <c r="AD210" s="62"/>
      <c r="AE210" s="31"/>
      <c r="AF210" s="21"/>
    </row>
    <row r="211" spans="1:58" ht="18" customHeight="1">
      <c r="A211" s="21"/>
      <c r="B211" s="21"/>
      <c r="C211" s="8"/>
      <c r="D211" s="73"/>
      <c r="E211" s="496" t="s">
        <v>130</v>
      </c>
      <c r="F211" s="496"/>
      <c r="G211" s="496"/>
      <c r="H211" s="496"/>
      <c r="I211" s="496"/>
      <c r="J211" s="496"/>
      <c r="K211" s="496"/>
      <c r="L211" s="496"/>
      <c r="M211" s="74">
        <f>A905</f>
        <v>16</v>
      </c>
      <c r="N211" s="497" t="s">
        <v>104</v>
      </c>
      <c r="O211" s="497"/>
      <c r="P211" s="497"/>
      <c r="Q211" s="497"/>
      <c r="R211" s="497"/>
      <c r="S211" s="497"/>
      <c r="T211" s="497"/>
      <c r="U211" s="497"/>
      <c r="V211" s="497"/>
      <c r="W211" s="497"/>
      <c r="X211" s="497"/>
      <c r="Y211" s="497"/>
      <c r="Z211" s="497"/>
      <c r="AA211" s="497"/>
      <c r="AB211" s="497"/>
      <c r="AC211" s="497"/>
      <c r="AD211" s="62"/>
      <c r="AE211" s="31"/>
      <c r="AF211" s="21"/>
    </row>
    <row r="212" spans="1:58" ht="18" customHeight="1">
      <c r="A212" s="21"/>
      <c r="B212" s="21"/>
      <c r="C212" s="8"/>
      <c r="D212" s="73"/>
      <c r="E212" s="496" t="s">
        <v>131</v>
      </c>
      <c r="F212" s="496"/>
      <c r="G212" s="496"/>
      <c r="H212" s="496"/>
      <c r="I212" s="496"/>
      <c r="J212" s="496"/>
      <c r="K212" s="496"/>
      <c r="L212" s="496"/>
      <c r="M212" s="74">
        <f>A959</f>
        <v>17</v>
      </c>
      <c r="N212" s="497" t="s">
        <v>104</v>
      </c>
      <c r="O212" s="497"/>
      <c r="P212" s="497"/>
      <c r="Q212" s="497"/>
      <c r="R212" s="497"/>
      <c r="S212" s="497"/>
      <c r="T212" s="497"/>
      <c r="U212" s="497"/>
      <c r="V212" s="497"/>
      <c r="W212" s="497"/>
      <c r="X212" s="497"/>
      <c r="Y212" s="497"/>
      <c r="Z212" s="497"/>
      <c r="AA212" s="497"/>
      <c r="AB212" s="497"/>
      <c r="AC212" s="497"/>
      <c r="AD212" s="62"/>
      <c r="AE212" s="31"/>
      <c r="AF212" s="21"/>
    </row>
    <row r="213" spans="1:58" ht="18" customHeight="1">
      <c r="A213" s="21"/>
      <c r="B213" s="21"/>
      <c r="C213" s="8"/>
      <c r="D213" s="73"/>
      <c r="E213" s="496" t="s">
        <v>132</v>
      </c>
      <c r="F213" s="496"/>
      <c r="G213" s="496"/>
      <c r="H213" s="496"/>
      <c r="I213" s="496"/>
      <c r="J213" s="496"/>
      <c r="K213" s="496"/>
      <c r="L213" s="496"/>
      <c r="M213" s="74">
        <f>A998</f>
        <v>18</v>
      </c>
      <c r="N213" s="497" t="s">
        <v>104</v>
      </c>
      <c r="O213" s="497"/>
      <c r="P213" s="497"/>
      <c r="Q213" s="497"/>
      <c r="R213" s="497"/>
      <c r="S213" s="497"/>
      <c r="T213" s="497"/>
      <c r="U213" s="497"/>
      <c r="V213" s="497"/>
      <c r="W213" s="497"/>
      <c r="X213" s="497"/>
      <c r="Y213" s="497"/>
      <c r="Z213" s="497"/>
      <c r="AA213" s="497"/>
      <c r="AB213" s="497"/>
      <c r="AC213" s="497"/>
      <c r="AD213" s="62"/>
      <c r="AE213" s="31"/>
      <c r="AF213" s="21"/>
    </row>
    <row r="214" spans="1:58" ht="18" customHeight="1">
      <c r="A214" s="21"/>
      <c r="B214" s="21"/>
      <c r="C214" s="8"/>
      <c r="D214" s="73"/>
      <c r="E214" s="496" t="s">
        <v>133</v>
      </c>
      <c r="F214" s="496"/>
      <c r="G214" s="496"/>
      <c r="H214" s="496"/>
      <c r="I214" s="496"/>
      <c r="J214" s="496"/>
      <c r="K214" s="496"/>
      <c r="L214" s="496"/>
      <c r="M214" s="74">
        <f>A1071</f>
        <v>19</v>
      </c>
      <c r="N214" s="497" t="s">
        <v>104</v>
      </c>
      <c r="O214" s="497"/>
      <c r="P214" s="497"/>
      <c r="Q214" s="497"/>
      <c r="R214" s="497"/>
      <c r="S214" s="497"/>
      <c r="T214" s="497"/>
      <c r="U214" s="497"/>
      <c r="V214" s="497"/>
      <c r="W214" s="497"/>
      <c r="X214" s="497"/>
      <c r="Y214" s="497"/>
      <c r="Z214" s="497"/>
      <c r="AA214" s="497"/>
      <c r="AB214" s="497"/>
      <c r="AC214" s="497"/>
      <c r="AD214" s="62"/>
      <c r="AE214" s="31"/>
      <c r="AF214" s="21"/>
    </row>
    <row r="215" spans="1:58" ht="18" customHeight="1">
      <c r="A215" s="21"/>
      <c r="B215" s="21"/>
      <c r="C215" s="8"/>
      <c r="D215" s="73"/>
      <c r="E215" s="496" t="s">
        <v>134</v>
      </c>
      <c r="F215" s="496"/>
      <c r="G215" s="496"/>
      <c r="H215" s="496"/>
      <c r="I215" s="496"/>
      <c r="J215" s="496"/>
      <c r="K215" s="496"/>
      <c r="L215" s="496"/>
      <c r="M215" s="74">
        <f>A1143</f>
        <v>20</v>
      </c>
      <c r="N215" s="497" t="s">
        <v>104</v>
      </c>
      <c r="O215" s="497"/>
      <c r="P215" s="497"/>
      <c r="Q215" s="497"/>
      <c r="R215" s="497"/>
      <c r="S215" s="497"/>
      <c r="T215" s="497"/>
      <c r="U215" s="497"/>
      <c r="V215" s="497"/>
      <c r="W215" s="497"/>
      <c r="X215" s="497"/>
      <c r="Y215" s="497"/>
      <c r="Z215" s="497"/>
      <c r="AA215" s="497"/>
      <c r="AB215" s="497"/>
      <c r="AC215" s="497"/>
      <c r="AD215" s="62"/>
      <c r="AE215" s="31"/>
      <c r="AF215" s="21"/>
    </row>
    <row r="216" spans="1:58" ht="18" customHeight="1">
      <c r="A216" s="21"/>
      <c r="B216" s="21"/>
      <c r="C216" s="8"/>
      <c r="D216" s="73"/>
      <c r="E216" s="496" t="s">
        <v>135</v>
      </c>
      <c r="F216" s="496"/>
      <c r="G216" s="496"/>
      <c r="H216" s="496"/>
      <c r="I216" s="496"/>
      <c r="J216" s="496"/>
      <c r="K216" s="496"/>
      <c r="L216" s="496"/>
      <c r="M216" s="74">
        <f>A1215</f>
        <v>21</v>
      </c>
      <c r="N216" s="497" t="s">
        <v>104</v>
      </c>
      <c r="O216" s="497"/>
      <c r="P216" s="497"/>
      <c r="Q216" s="497"/>
      <c r="R216" s="497"/>
      <c r="S216" s="497"/>
      <c r="T216" s="497"/>
      <c r="U216" s="497"/>
      <c r="V216" s="497"/>
      <c r="W216" s="497"/>
      <c r="X216" s="497"/>
      <c r="Y216" s="497"/>
      <c r="Z216" s="497"/>
      <c r="AA216" s="497"/>
      <c r="AB216" s="497"/>
      <c r="AC216" s="497"/>
      <c r="AD216" s="62"/>
      <c r="AE216" s="31"/>
      <c r="AF216" s="21"/>
    </row>
    <row r="217" spans="1:58" ht="18" customHeight="1">
      <c r="A217" s="21"/>
      <c r="B217" s="21"/>
      <c r="C217" s="8"/>
      <c r="D217" s="73"/>
      <c r="E217" s="496" t="s">
        <v>136</v>
      </c>
      <c r="F217" s="496"/>
      <c r="G217" s="496"/>
      <c r="H217" s="496"/>
      <c r="I217" s="496"/>
      <c r="J217" s="496"/>
      <c r="K217" s="496"/>
      <c r="L217" s="496"/>
      <c r="M217" s="74">
        <f>A1251</f>
        <v>22</v>
      </c>
      <c r="N217" s="497" t="s">
        <v>104</v>
      </c>
      <c r="O217" s="497"/>
      <c r="P217" s="497"/>
      <c r="Q217" s="497"/>
      <c r="R217" s="497"/>
      <c r="S217" s="497"/>
      <c r="T217" s="497"/>
      <c r="U217" s="497"/>
      <c r="V217" s="497"/>
      <c r="W217" s="497"/>
      <c r="X217" s="497"/>
      <c r="Y217" s="497"/>
      <c r="Z217" s="497"/>
      <c r="AA217" s="497"/>
      <c r="AB217" s="497"/>
      <c r="AC217" s="497"/>
      <c r="AD217" s="62"/>
      <c r="AE217" s="31"/>
      <c r="AF217" s="21"/>
    </row>
    <row r="218" spans="1:58" ht="18" customHeight="1">
      <c r="A218" s="21"/>
      <c r="B218" s="21"/>
      <c r="C218" s="8"/>
      <c r="D218" s="73"/>
      <c r="E218" s="496" t="s">
        <v>137</v>
      </c>
      <c r="F218" s="496"/>
      <c r="G218" s="496"/>
      <c r="H218" s="496"/>
      <c r="I218" s="496"/>
      <c r="J218" s="496"/>
      <c r="K218" s="496"/>
      <c r="L218" s="496"/>
      <c r="M218" s="74">
        <f>A1290</f>
        <v>23</v>
      </c>
      <c r="N218" s="497" t="s">
        <v>104</v>
      </c>
      <c r="O218" s="497"/>
      <c r="P218" s="497"/>
      <c r="Q218" s="497"/>
      <c r="R218" s="497"/>
      <c r="S218" s="497"/>
      <c r="T218" s="497"/>
      <c r="U218" s="497"/>
      <c r="V218" s="497"/>
      <c r="W218" s="497"/>
      <c r="X218" s="497"/>
      <c r="Y218" s="497"/>
      <c r="Z218" s="497"/>
      <c r="AA218" s="497"/>
      <c r="AB218" s="497"/>
      <c r="AC218" s="497"/>
      <c r="AD218" s="62"/>
      <c r="AE218" s="31"/>
      <c r="AF218" s="21"/>
    </row>
    <row r="219" spans="1:58" ht="18" customHeight="1">
      <c r="A219" s="21"/>
      <c r="B219" s="21"/>
      <c r="C219" s="8"/>
      <c r="D219" s="73"/>
      <c r="E219" s="496" t="s">
        <v>138</v>
      </c>
      <c r="F219" s="496"/>
      <c r="G219" s="496"/>
      <c r="H219" s="496"/>
      <c r="I219" s="496"/>
      <c r="J219" s="496"/>
      <c r="K219" s="496"/>
      <c r="L219" s="496"/>
      <c r="M219" s="74">
        <f>A1290</f>
        <v>23</v>
      </c>
      <c r="N219" s="497" t="s">
        <v>104</v>
      </c>
      <c r="O219" s="497"/>
      <c r="P219" s="497"/>
      <c r="Q219" s="497"/>
      <c r="R219" s="497"/>
      <c r="S219" s="497"/>
      <c r="T219" s="497"/>
      <c r="U219" s="497"/>
      <c r="V219" s="497"/>
      <c r="W219" s="497"/>
      <c r="X219" s="497"/>
      <c r="Y219" s="497"/>
      <c r="Z219" s="497"/>
      <c r="AA219" s="497"/>
      <c r="AB219" s="497"/>
      <c r="AC219" s="497"/>
      <c r="AD219" s="62"/>
      <c r="AE219" s="31"/>
      <c r="AF219" s="21"/>
    </row>
    <row r="220" spans="1:58" ht="18" customHeight="1">
      <c r="A220" s="21"/>
      <c r="B220" s="21"/>
      <c r="C220" s="8"/>
      <c r="D220" s="73"/>
      <c r="E220" s="496" t="s">
        <v>139</v>
      </c>
      <c r="F220" s="496"/>
      <c r="G220" s="496"/>
      <c r="H220" s="496"/>
      <c r="I220" s="496"/>
      <c r="J220" s="496"/>
      <c r="K220" s="496"/>
      <c r="L220" s="496"/>
      <c r="M220" s="74">
        <f>A1369</f>
        <v>25</v>
      </c>
      <c r="N220" s="497" t="s">
        <v>104</v>
      </c>
      <c r="O220" s="497"/>
      <c r="P220" s="497"/>
      <c r="Q220" s="497"/>
      <c r="R220" s="497"/>
      <c r="S220" s="497"/>
      <c r="T220" s="497"/>
      <c r="U220" s="497"/>
      <c r="V220" s="497"/>
      <c r="W220" s="497"/>
      <c r="X220" s="497"/>
      <c r="Y220" s="497"/>
      <c r="Z220" s="497"/>
      <c r="AA220" s="497"/>
      <c r="AB220" s="497"/>
      <c r="AC220" s="497"/>
      <c r="AD220" s="62"/>
      <c r="AE220" s="31"/>
      <c r="AF220" s="21"/>
    </row>
    <row r="221" spans="1:58" ht="25.25" customHeight="1">
      <c r="A221" s="21"/>
      <c r="B221" s="21"/>
      <c r="C221" s="63"/>
      <c r="D221" s="448" t="s">
        <v>140</v>
      </c>
      <c r="E221" s="448"/>
      <c r="F221" s="448"/>
      <c r="G221" s="448"/>
      <c r="H221" s="448"/>
      <c r="I221" s="448"/>
      <c r="J221" s="448"/>
      <c r="K221" s="448"/>
      <c r="L221" s="448"/>
      <c r="M221" s="448"/>
      <c r="N221" s="448"/>
      <c r="O221" s="448"/>
      <c r="P221" s="448"/>
      <c r="Q221" s="448"/>
      <c r="R221" s="448"/>
      <c r="S221" s="448"/>
      <c r="T221" s="448"/>
      <c r="U221" s="448"/>
      <c r="V221" s="448"/>
      <c r="W221" s="448"/>
      <c r="X221" s="448"/>
      <c r="Y221" s="448"/>
      <c r="Z221" s="448"/>
      <c r="AA221" s="448"/>
      <c r="AB221" s="427">
        <f>A1401</f>
        <v>26</v>
      </c>
      <c r="AC221" s="427"/>
      <c r="AD221" s="78"/>
      <c r="AE221" s="21"/>
      <c r="AF221" s="21"/>
    </row>
    <row r="222" spans="1:58" ht="25.25" customHeight="1">
      <c r="A222" s="21"/>
      <c r="B222" s="21"/>
      <c r="C222" s="76"/>
      <c r="D222" s="447" t="s">
        <v>141</v>
      </c>
      <c r="E222" s="447"/>
      <c r="F222" s="447"/>
      <c r="G222" s="447"/>
      <c r="H222" s="447"/>
      <c r="I222" s="447"/>
      <c r="J222" s="447"/>
      <c r="K222" s="447"/>
      <c r="L222" s="447"/>
      <c r="M222" s="447"/>
      <c r="N222" s="447"/>
      <c r="O222" s="447"/>
      <c r="P222" s="447"/>
      <c r="Q222" s="447"/>
      <c r="R222" s="447"/>
      <c r="S222" s="447"/>
      <c r="T222" s="447"/>
      <c r="U222" s="447"/>
      <c r="V222" s="447"/>
      <c r="W222" s="447"/>
      <c r="X222" s="447"/>
      <c r="Y222" s="447"/>
      <c r="Z222" s="447"/>
      <c r="AA222" s="447"/>
      <c r="AB222" s="434">
        <f>A1401</f>
        <v>26</v>
      </c>
      <c r="AC222" s="434"/>
      <c r="AD222" s="77"/>
      <c r="AE222" s="21"/>
      <c r="AF222" s="21"/>
    </row>
    <row r="223" spans="1:58" ht="5.15" customHeight="1">
      <c r="A223" s="53"/>
      <c r="B223" s="9"/>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21"/>
      <c r="AQ223" s="652" t="s">
        <v>142</v>
      </c>
      <c r="AR223" s="135"/>
      <c r="AS223" s="651" t="s">
        <v>143</v>
      </c>
      <c r="AT223" s="651" t="s">
        <v>2742</v>
      </c>
      <c r="AU223" s="651"/>
      <c r="AV223" s="131"/>
    </row>
    <row r="224" spans="1:58" s="82" customFormat="1" ht="20.149999999999999" customHeight="1">
      <c r="A224" s="10"/>
      <c r="B224" s="11"/>
      <c r="C224" s="508" t="s">
        <v>144</v>
      </c>
      <c r="D224" s="508"/>
      <c r="E224" s="508"/>
      <c r="F224" s="508"/>
      <c r="G224" s="508"/>
      <c r="H224" s="508"/>
      <c r="I224" s="508"/>
      <c r="J224" s="508"/>
      <c r="K224" s="508"/>
      <c r="L224" s="508"/>
      <c r="M224" s="508"/>
      <c r="N224" s="508"/>
      <c r="O224" s="508"/>
      <c r="P224" s="508"/>
      <c r="Q224" s="508"/>
      <c r="R224" s="508"/>
      <c r="S224" s="508"/>
      <c r="T224" s="508"/>
      <c r="U224" s="508"/>
      <c r="V224" s="508"/>
      <c r="W224" s="508"/>
      <c r="X224" s="508"/>
      <c r="Y224" s="508"/>
      <c r="Z224" s="508"/>
      <c r="AA224" s="508"/>
      <c r="AB224" s="508"/>
      <c r="AC224" s="508"/>
      <c r="AD224" s="508"/>
      <c r="AE224" s="508"/>
      <c r="AF224" s="12"/>
      <c r="AG224" s="58"/>
      <c r="AH224" s="60"/>
      <c r="AI224" s="60"/>
      <c r="AJ224" s="91"/>
      <c r="AK224" s="13"/>
      <c r="AL224" s="13"/>
      <c r="AM224" s="13"/>
      <c r="AN224" s="13"/>
      <c r="AO224" s="13"/>
      <c r="AP224" s="13"/>
      <c r="AQ224" s="652"/>
      <c r="AR224" s="135"/>
      <c r="AS224" s="651"/>
      <c r="AT224" s="651"/>
      <c r="AU224" s="651"/>
      <c r="AV224" s="131"/>
      <c r="AW224" s="650" t="s">
        <v>145</v>
      </c>
      <c r="AX224" s="650"/>
      <c r="AY224" s="650"/>
      <c r="AZ224" s="650"/>
      <c r="BA224" s="127"/>
      <c r="BB224" s="127"/>
      <c r="BC224" s="189"/>
      <c r="BD224" s="137"/>
      <c r="BE224" s="137"/>
      <c r="BF224" s="189"/>
    </row>
    <row r="225" spans="1:58" s="82" customFormat="1" ht="40.25" customHeight="1">
      <c r="A225" s="10"/>
      <c r="B225" s="11"/>
      <c r="C225" s="305" t="s">
        <v>2732</v>
      </c>
      <c r="D225" s="305"/>
      <c r="E225" s="305"/>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12"/>
      <c r="AG225" s="58"/>
      <c r="AH225" s="60"/>
      <c r="AI225" s="60"/>
      <c r="AJ225" s="91"/>
      <c r="AK225" s="13"/>
      <c r="AL225" s="13"/>
      <c r="AM225" s="13"/>
      <c r="AN225" s="13"/>
      <c r="AO225" s="13"/>
      <c r="AP225" s="13"/>
      <c r="AQ225" s="652"/>
      <c r="AR225" s="135"/>
      <c r="AS225" s="651"/>
      <c r="AT225" s="651"/>
      <c r="AU225" s="651"/>
      <c r="AV225" s="131"/>
      <c r="AW225" s="137"/>
      <c r="AX225" s="137"/>
      <c r="AY225" s="137"/>
      <c r="AZ225" s="137"/>
      <c r="BA225" s="137"/>
      <c r="BB225" s="137"/>
      <c r="BC225" s="187"/>
      <c r="BD225" s="137"/>
      <c r="BE225" s="137"/>
      <c r="BF225" s="187"/>
    </row>
    <row r="226" spans="1:58" ht="10.25" customHeight="1">
      <c r="A226" s="53"/>
      <c r="B226" s="29"/>
      <c r="C226" s="27"/>
      <c r="D226" s="49"/>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27"/>
      <c r="AE226" s="27"/>
      <c r="AF226" s="21"/>
      <c r="AQ226" s="652"/>
      <c r="AR226" s="135"/>
      <c r="AS226" s="651"/>
      <c r="AT226" s="651"/>
      <c r="AU226" s="651"/>
      <c r="AV226" s="131"/>
      <c r="AW226" s="139"/>
      <c r="AX226" s="139"/>
      <c r="AY226" s="139"/>
      <c r="AZ226" s="139"/>
      <c r="BA226" s="139"/>
      <c r="BB226" s="139"/>
      <c r="BC226" s="190"/>
      <c r="BF226" s="190"/>
    </row>
    <row r="227" spans="1:58" ht="20.149999999999999" customHeight="1">
      <c r="A227" s="413">
        <f>A177+1</f>
        <v>4</v>
      </c>
      <c r="B227" s="413"/>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7"/>
      <c r="AF227" s="7"/>
      <c r="AQ227" s="652"/>
      <c r="AR227" s="135"/>
      <c r="AS227" s="651"/>
      <c r="AT227" s="651"/>
      <c r="AU227" s="651"/>
      <c r="AV227" s="131"/>
      <c r="AW227" s="131" t="str">
        <f>IFERROR(INDEX($AS$230:$AS$835,MATCH(ROW()-ROW($AW$226),$AR$230:$AR$835,0)),"")</f>
        <v>Hardwired Internet, Connectivity and Equipment Hire:</v>
      </c>
      <c r="AX227" s="131">
        <f>IFERROR(INDEX($AT$230:$AT$835,MATCH(ROW()-ROW($AX$226),$AR$230:$AR$835,0)),"")</f>
        <v>0</v>
      </c>
      <c r="AY227" s="131">
        <f>IFERROR(INDEX($AU$230:$AU$835,MATCH(ROW()-ROW($AY$226),$AR$230:$AR$835,0)),"")</f>
        <v>0</v>
      </c>
      <c r="AZ227" s="131">
        <f>IFERROR(INDEX($AV$230:$AV$835,MATCH(ROW()-ROW($AZ$226),$AR$230:$AR$835,0)),"")</f>
        <v>0</v>
      </c>
      <c r="BA227" s="131"/>
      <c r="BB227" s="131"/>
      <c r="BC227" s="191"/>
      <c r="BF227" s="191"/>
    </row>
    <row r="228" spans="1:58" ht="10.25" customHeight="1">
      <c r="A228" s="53"/>
      <c r="B228" s="9"/>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21"/>
      <c r="AW228" s="131" t="str">
        <f t="shared" ref="AW228:AW291" si="0">IFERROR(INDEX($AS$242:$AS$835,MATCH(ROW()-ROW($AW$226),$AR$242:$AR$835,0)),"")</f>
        <v>Utility Services:</v>
      </c>
      <c r="AX228" s="131">
        <f t="shared" ref="AX228:AX291" si="1">IFERROR(INDEX($AT$242:$AT$835,MATCH(ROW()-ROW($AX$226),$AR$242:$AR$835,0)),"")</f>
        <v>0</v>
      </c>
      <c r="AY228" s="131">
        <f t="shared" ref="AY228:AY291" si="2">IFERROR(INDEX($AU$242:$AU$835,MATCH(ROW()-ROW($AY$226),$AR$242:$AR$835,0)),"")</f>
        <v>0</v>
      </c>
      <c r="AZ228" s="131">
        <f t="shared" ref="AZ228:AZ291" si="3">IFERROR(INDEX($AV$242:$AV$835,MATCH(ROW()-ROW($AZ$226),$AR$242:$AR$835,0)),"")</f>
        <v>0</v>
      </c>
      <c r="BA228" s="131"/>
      <c r="BB228" s="131"/>
      <c r="BC228" s="191"/>
      <c r="BF228" s="191"/>
    </row>
    <row r="229" spans="1:58" ht="10.25" customHeight="1">
      <c r="A229" s="21"/>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64"/>
      <c r="AD229" s="64"/>
      <c r="AE229" s="64"/>
      <c r="AF229" s="21"/>
      <c r="AW229" s="131" t="str">
        <f t="shared" si="0"/>
        <v>On-Stand Security:</v>
      </c>
      <c r="AX229" s="131">
        <f t="shared" si="1"/>
        <v>0</v>
      </c>
      <c r="AY229" s="131">
        <f t="shared" si="2"/>
        <v>0</v>
      </c>
      <c r="AZ229" s="131">
        <f t="shared" si="3"/>
        <v>0</v>
      </c>
      <c r="BA229" s="131"/>
      <c r="BB229" s="131"/>
      <c r="BC229" s="191"/>
      <c r="BF229" s="191"/>
    </row>
    <row r="230" spans="1:58" ht="20.149999999999999" customHeight="1">
      <c r="A230" s="21"/>
      <c r="B230" s="8"/>
      <c r="C230" s="434" t="s">
        <v>146</v>
      </c>
      <c r="D230" s="434"/>
      <c r="E230" s="434"/>
      <c r="F230" s="434"/>
      <c r="G230" s="434"/>
      <c r="H230" s="434"/>
      <c r="I230" s="434"/>
      <c r="J230" s="434"/>
      <c r="K230" s="434"/>
      <c r="L230" s="434"/>
      <c r="M230" s="434"/>
      <c r="N230" s="434"/>
      <c r="O230" s="434"/>
      <c r="P230" s="434"/>
      <c r="Q230" s="434"/>
      <c r="R230" s="434"/>
      <c r="S230" s="434"/>
      <c r="T230" s="434"/>
      <c r="U230" s="434"/>
      <c r="V230" s="434"/>
      <c r="W230" s="434"/>
      <c r="X230" s="434"/>
      <c r="Y230" s="434"/>
      <c r="Z230" s="434"/>
      <c r="AA230" s="434"/>
      <c r="AB230" s="434"/>
      <c r="AC230" s="434"/>
      <c r="AD230" s="434"/>
      <c r="AE230" s="64"/>
      <c r="AF230" s="21"/>
      <c r="AJ230" s="90" t="b">
        <f>IF(COUNTIF(AJ235:AJ410,TRUE)&gt;0,TRUE,FALSE)</f>
        <v>0</v>
      </c>
      <c r="AR230" s="127">
        <f>IF(AS230="","",MAX(AR229:AR$229)+1)</f>
        <v>1</v>
      </c>
      <c r="AS230" s="132" t="str">
        <f>C230&amp;":"</f>
        <v>Hardwired Internet, Connectivity and Equipment Hire:</v>
      </c>
      <c r="AW230" s="131" t="str">
        <f t="shared" si="0"/>
        <v>Fire Safety:</v>
      </c>
      <c r="AX230" s="131">
        <f t="shared" si="1"/>
        <v>0</v>
      </c>
      <c r="AY230" s="131">
        <f t="shared" si="2"/>
        <v>0</v>
      </c>
      <c r="AZ230" s="131">
        <f t="shared" si="3"/>
        <v>0</v>
      </c>
      <c r="BA230" s="131"/>
      <c r="BB230" s="131"/>
      <c r="BC230" s="191"/>
      <c r="BF230" s="191"/>
    </row>
    <row r="231" spans="1:58" ht="10.25" customHeight="1">
      <c r="A231" s="21"/>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64"/>
      <c r="AD231" s="64"/>
      <c r="AE231" s="64"/>
      <c r="AF231" s="21"/>
      <c r="AR231" s="127" t="str">
        <f>IF(AS231="","",MAX(AR$229:AR230)+1)</f>
        <v/>
      </c>
      <c r="AW231" s="131" t="str">
        <f t="shared" si="0"/>
        <v>Aerial Services:</v>
      </c>
      <c r="AX231" s="131">
        <f t="shared" si="1"/>
        <v>0</v>
      </c>
      <c r="AY231" s="131">
        <f t="shared" si="2"/>
        <v>0</v>
      </c>
      <c r="AZ231" s="131">
        <f t="shared" si="3"/>
        <v>0</v>
      </c>
      <c r="BA231" s="131"/>
      <c r="BB231" s="131"/>
      <c r="BC231" s="191"/>
      <c r="BF231" s="191"/>
    </row>
    <row r="232" spans="1:58" ht="7.2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R232" s="127" t="str">
        <f>IF(AS232="","",MAX(AR$229:AR231)+1)</f>
        <v/>
      </c>
      <c r="AW232" s="131" t="str">
        <f t="shared" si="0"/>
        <v>Barriers and Fencing:</v>
      </c>
      <c r="AX232" s="131">
        <f t="shared" si="1"/>
        <v>0</v>
      </c>
      <c r="AY232" s="131">
        <f t="shared" si="2"/>
        <v>0</v>
      </c>
      <c r="AZ232" s="131">
        <f t="shared" si="3"/>
        <v>0</v>
      </c>
      <c r="BA232" s="131"/>
      <c r="BB232" s="131"/>
      <c r="BC232" s="191"/>
      <c r="BF232" s="191"/>
    </row>
    <row r="233" spans="1:58" ht="50.15" customHeight="1">
      <c r="A233" s="53"/>
      <c r="B233" s="435" t="s">
        <v>147</v>
      </c>
      <c r="C233" s="435"/>
      <c r="D233" s="435"/>
      <c r="E233" s="435"/>
      <c r="F233" s="435"/>
      <c r="G233" s="435"/>
      <c r="H233" s="435"/>
      <c r="I233" s="435"/>
      <c r="J233" s="435"/>
      <c r="K233" s="435"/>
      <c r="L233" s="435"/>
      <c r="M233" s="435"/>
      <c r="N233" s="435"/>
      <c r="O233" s="435"/>
      <c r="P233" s="435"/>
      <c r="Q233" s="435"/>
      <c r="R233" s="435"/>
      <c r="S233" s="435"/>
      <c r="T233" s="435"/>
      <c r="U233" s="435"/>
      <c r="V233" s="435"/>
      <c r="W233" s="435"/>
      <c r="X233" s="435"/>
      <c r="Y233" s="435"/>
      <c r="Z233" s="435"/>
      <c r="AA233" s="435"/>
      <c r="AB233" s="435"/>
      <c r="AC233" s="435"/>
      <c r="AD233" s="435"/>
      <c r="AE233" s="435"/>
      <c r="AF233" s="21"/>
      <c r="AQ233" s="127"/>
      <c r="AR233" s="127" t="str">
        <f>IF(AS233="","",MAX(AR$229:AR232)+1)</f>
        <v/>
      </c>
      <c r="AT233" s="133"/>
      <c r="AU233" s="134"/>
      <c r="AV233" s="134"/>
      <c r="AW233" s="131" t="str">
        <f t="shared" si="0"/>
        <v>Floor Work and Bolting Down:</v>
      </c>
      <c r="AX233" s="131">
        <f t="shared" si="1"/>
        <v>0</v>
      </c>
      <c r="AY233" s="131">
        <f t="shared" si="2"/>
        <v>0</v>
      </c>
      <c r="AZ233" s="131">
        <f t="shared" si="3"/>
        <v>0</v>
      </c>
      <c r="BA233" s="131"/>
      <c r="BB233" s="131"/>
      <c r="BC233" s="191"/>
      <c r="BF233" s="191"/>
    </row>
    <row r="234" spans="1:58" ht="7.25" customHeight="1" thickBo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Q234" s="135"/>
      <c r="AR234" s="127" t="str">
        <f>IF(AS234="","",MAX(AR$229:AR233)+1)</f>
        <v/>
      </c>
      <c r="AS234" s="130"/>
      <c r="AT234" s="135"/>
      <c r="AU234" s="136"/>
      <c r="AV234" s="136"/>
      <c r="AW234" s="131" t="str">
        <f t="shared" si="0"/>
        <v>Stand Cleaning Services and Supplies:</v>
      </c>
      <c r="AX234" s="131">
        <f t="shared" si="1"/>
        <v>0</v>
      </c>
      <c r="AY234" s="131">
        <f t="shared" si="2"/>
        <v>0</v>
      </c>
      <c r="AZ234" s="131">
        <f t="shared" si="3"/>
        <v>0</v>
      </c>
      <c r="BA234" s="131"/>
      <c r="BB234" s="131"/>
      <c r="BC234" s="191"/>
      <c r="BF234" s="191"/>
    </row>
    <row r="235" spans="1:58" ht="25.25" customHeight="1" thickBot="1">
      <c r="A235" s="21"/>
      <c r="B235" s="405" t="s">
        <v>148</v>
      </c>
      <c r="C235" s="406"/>
      <c r="D235" s="406"/>
      <c r="E235" s="406"/>
      <c r="F235" s="406"/>
      <c r="G235" s="406"/>
      <c r="H235" s="406"/>
      <c r="I235" s="406"/>
      <c r="J235" s="406"/>
      <c r="K235" s="406"/>
      <c r="L235" s="406"/>
      <c r="M235" s="406"/>
      <c r="N235" s="406"/>
      <c r="O235" s="406"/>
      <c r="P235" s="406"/>
      <c r="Q235" s="406"/>
      <c r="R235" s="406"/>
      <c r="S235" s="406"/>
      <c r="T235" s="406"/>
      <c r="U235" s="406"/>
      <c r="V235" s="406"/>
      <c r="W235" s="406"/>
      <c r="X235" s="406"/>
      <c r="Y235" s="406"/>
      <c r="Z235" s="406"/>
      <c r="AA235" s="406"/>
      <c r="AB235" s="406"/>
      <c r="AC235" s="406"/>
      <c r="AD235" s="406"/>
      <c r="AE235" s="407"/>
      <c r="AF235" s="21"/>
      <c r="AQ235" s="127"/>
      <c r="AR235" s="127" t="str">
        <f>IF(AS235="","",MAX(AR$229:AR234)+1)</f>
        <v/>
      </c>
      <c r="AS235" s="128"/>
      <c r="AT235" s="128"/>
      <c r="AU235" s="129"/>
      <c r="AV235" s="129"/>
      <c r="AW235" s="131" t="str">
        <f t="shared" si="0"/>
        <v/>
      </c>
      <c r="AX235" s="131" t="str">
        <f t="shared" si="1"/>
        <v/>
      </c>
      <c r="AY235" s="131" t="str">
        <f t="shared" si="2"/>
        <v/>
      </c>
      <c r="AZ235" s="131" t="str">
        <f t="shared" si="3"/>
        <v/>
      </c>
      <c r="BA235" s="131"/>
      <c r="BB235" s="131"/>
      <c r="BC235" s="191"/>
      <c r="BF235" s="191"/>
    </row>
    <row r="236" spans="1:58" ht="7.2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Q236" s="127"/>
      <c r="AR236" s="127" t="str">
        <f>IF(AS236="","",MAX(AR$229:AR235)+1)</f>
        <v/>
      </c>
      <c r="AS236" s="133"/>
      <c r="AT236" s="133"/>
      <c r="AU236" s="134"/>
      <c r="AV236" s="134"/>
      <c r="AW236" s="131" t="str">
        <f t="shared" si="0"/>
        <v/>
      </c>
      <c r="AX236" s="131" t="str">
        <f t="shared" si="1"/>
        <v/>
      </c>
      <c r="AY236" s="131" t="str">
        <f t="shared" si="2"/>
        <v/>
      </c>
      <c r="AZ236" s="131" t="str">
        <f t="shared" si="3"/>
        <v/>
      </c>
      <c r="BA236" s="131"/>
      <c r="BB236" s="131"/>
      <c r="BC236" s="191"/>
      <c r="BF236" s="191"/>
    </row>
    <row r="237" spans="1:58" ht="20.149999999999999" customHeight="1">
      <c r="A237" s="53"/>
      <c r="B237" s="30"/>
      <c r="C237" s="409" t="s">
        <v>149</v>
      </c>
      <c r="D237" s="409"/>
      <c r="E237" s="409"/>
      <c r="F237" s="409"/>
      <c r="G237" s="409"/>
      <c r="H237" s="409"/>
      <c r="I237" s="409"/>
      <c r="J237" s="409"/>
      <c r="K237" s="409"/>
      <c r="L237" s="409"/>
      <c r="M237" s="409"/>
      <c r="N237" s="409"/>
      <c r="O237" s="409"/>
      <c r="P237" s="409"/>
      <c r="Q237" s="409"/>
      <c r="R237" s="409"/>
      <c r="S237" s="409"/>
      <c r="T237" s="409"/>
      <c r="U237" s="409"/>
      <c r="V237" s="409"/>
      <c r="W237" s="409"/>
      <c r="X237" s="409"/>
      <c r="Y237" s="409"/>
      <c r="Z237" s="409"/>
      <c r="AA237" s="409"/>
      <c r="AB237" s="409"/>
      <c r="AC237" s="409"/>
      <c r="AD237" s="409"/>
      <c r="AE237" s="30"/>
      <c r="AF237" s="21"/>
      <c r="AQ237" s="127"/>
      <c r="AR237" s="127" t="str">
        <f>IF(AS237="","",MAX(AR$229:AR236)+1)</f>
        <v/>
      </c>
      <c r="AS237" s="133"/>
      <c r="AT237" s="133"/>
      <c r="AU237" s="134"/>
      <c r="AV237" s="134"/>
      <c r="AW237" s="131" t="str">
        <f t="shared" si="0"/>
        <v/>
      </c>
      <c r="AX237" s="131" t="str">
        <f t="shared" si="1"/>
        <v/>
      </c>
      <c r="AY237" s="131" t="str">
        <f t="shared" si="2"/>
        <v/>
      </c>
      <c r="AZ237" s="131" t="str">
        <f t="shared" si="3"/>
        <v/>
      </c>
      <c r="BA237" s="131"/>
      <c r="BB237" s="131"/>
      <c r="BC237" s="191"/>
      <c r="BF237" s="191"/>
    </row>
    <row r="238" spans="1:58" ht="7.2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R238" s="127" t="str">
        <f>IF(AS238="","",MAX(AR$229:AR237)+1)</f>
        <v/>
      </c>
      <c r="AW238" s="131" t="str">
        <f t="shared" si="0"/>
        <v/>
      </c>
      <c r="AX238" s="131" t="str">
        <f t="shared" si="1"/>
        <v/>
      </c>
      <c r="AY238" s="131" t="str">
        <f t="shared" si="2"/>
        <v/>
      </c>
      <c r="AZ238" s="131" t="str">
        <f t="shared" si="3"/>
        <v/>
      </c>
      <c r="BA238" s="131"/>
      <c r="BB238" s="131"/>
      <c r="BC238" s="191"/>
      <c r="BF238" s="191"/>
    </row>
    <row r="239" spans="1:58" ht="20.149999999999999" customHeight="1">
      <c r="A239" s="21"/>
      <c r="B239" s="427" t="s">
        <v>150</v>
      </c>
      <c r="C239" s="427"/>
      <c r="D239" s="427"/>
      <c r="E239" s="427"/>
      <c r="F239" s="427"/>
      <c r="G239" s="427"/>
      <c r="H239" s="427"/>
      <c r="I239" s="427"/>
      <c r="J239" s="427"/>
      <c r="K239" s="427"/>
      <c r="L239" s="427"/>
      <c r="M239" s="427"/>
      <c r="N239" s="427"/>
      <c r="O239" s="427"/>
      <c r="P239" s="427"/>
      <c r="Q239" s="376" t="s">
        <v>2735</v>
      </c>
      <c r="R239" s="376"/>
      <c r="S239" s="376"/>
      <c r="T239" s="376"/>
      <c r="U239" s="376"/>
      <c r="V239" s="376"/>
      <c r="W239" s="368" t="s">
        <v>2744</v>
      </c>
      <c r="X239" s="361"/>
      <c r="Y239" s="361"/>
      <c r="Z239" s="403" t="s">
        <v>152</v>
      </c>
      <c r="AA239" s="403"/>
      <c r="AB239" s="403"/>
      <c r="AC239" s="403"/>
      <c r="AD239" s="403"/>
      <c r="AE239" s="403"/>
      <c r="AF239" s="21"/>
      <c r="AR239" s="127" t="str">
        <f>IF(AS239="","",MAX(AR$229:AR238)+1)</f>
        <v/>
      </c>
      <c r="AW239" s="131" t="str">
        <f t="shared" si="0"/>
        <v/>
      </c>
      <c r="AX239" s="131" t="str">
        <f t="shared" si="1"/>
        <v/>
      </c>
      <c r="AY239" s="131" t="str">
        <f t="shared" si="2"/>
        <v/>
      </c>
      <c r="AZ239" s="131" t="str">
        <f t="shared" si="3"/>
        <v/>
      </c>
      <c r="BA239" s="131"/>
      <c r="BB239" s="131"/>
      <c r="BC239" s="191"/>
      <c r="BF239" s="191"/>
    </row>
    <row r="240" spans="1:58" ht="20.149999999999999" customHeight="1">
      <c r="A240" s="21"/>
      <c r="B240" s="427"/>
      <c r="C240" s="427"/>
      <c r="D240" s="427"/>
      <c r="E240" s="427"/>
      <c r="F240" s="427"/>
      <c r="G240" s="427"/>
      <c r="H240" s="427"/>
      <c r="I240" s="427"/>
      <c r="J240" s="427"/>
      <c r="K240" s="427"/>
      <c r="L240" s="427"/>
      <c r="M240" s="427"/>
      <c r="N240" s="427"/>
      <c r="O240" s="427"/>
      <c r="P240" s="427"/>
      <c r="Q240" s="347" t="s">
        <v>66</v>
      </c>
      <c r="R240" s="347"/>
      <c r="S240" s="347"/>
      <c r="T240" s="347" t="s">
        <v>67</v>
      </c>
      <c r="U240" s="347"/>
      <c r="V240" s="347"/>
      <c r="W240" s="361"/>
      <c r="X240" s="361"/>
      <c r="Y240" s="361"/>
      <c r="Z240" s="347" t="s">
        <v>66</v>
      </c>
      <c r="AA240" s="347"/>
      <c r="AB240" s="347"/>
      <c r="AC240" s="347" t="s">
        <v>67</v>
      </c>
      <c r="AD240" s="347"/>
      <c r="AE240" s="347"/>
      <c r="AF240" s="21"/>
      <c r="AR240" s="127" t="str">
        <f>IF(AS240="","",MAX(AR$229:AR239)+1)</f>
        <v/>
      </c>
      <c r="AW240" s="131" t="str">
        <f t="shared" si="0"/>
        <v/>
      </c>
      <c r="AX240" s="131" t="str">
        <f t="shared" si="1"/>
        <v/>
      </c>
      <c r="AY240" s="131" t="str">
        <f t="shared" si="2"/>
        <v/>
      </c>
      <c r="AZ240" s="131" t="str">
        <f t="shared" si="3"/>
        <v/>
      </c>
      <c r="BA240" s="131"/>
      <c r="BB240" s="131"/>
      <c r="BC240" s="191"/>
      <c r="BF240" s="191"/>
    </row>
    <row r="241" spans="1:58" ht="7.2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R241" s="127" t="str">
        <f>IF(AS241="","",MAX(AR$229:AR240)+1)</f>
        <v/>
      </c>
      <c r="AW241" s="131" t="str">
        <f t="shared" si="0"/>
        <v/>
      </c>
      <c r="AX241" s="131" t="str">
        <f t="shared" si="1"/>
        <v/>
      </c>
      <c r="AY241" s="131" t="str">
        <f t="shared" si="2"/>
        <v/>
      </c>
      <c r="AZ241" s="131" t="str">
        <f t="shared" si="3"/>
        <v/>
      </c>
      <c r="BA241" s="131"/>
      <c r="BB241" s="131"/>
      <c r="BC241" s="191"/>
      <c r="BF241" s="191"/>
    </row>
    <row r="242" spans="1:58" ht="20.149999999999999" customHeight="1">
      <c r="A242" s="53"/>
      <c r="B242" s="348" t="s">
        <v>153</v>
      </c>
      <c r="C242" s="348"/>
      <c r="D242" s="348"/>
      <c r="E242" s="348"/>
      <c r="F242" s="348"/>
      <c r="G242" s="348"/>
      <c r="H242" s="348"/>
      <c r="I242" s="348"/>
      <c r="J242" s="348"/>
      <c r="K242" s="348"/>
      <c r="L242" s="348"/>
      <c r="M242" s="348"/>
      <c r="N242" s="348"/>
      <c r="O242" s="348"/>
      <c r="P242" s="348"/>
      <c r="Q242" s="333">
        <f>VLOOKUP($AG242,PriceList,3,FALSE)</f>
        <v>691.87</v>
      </c>
      <c r="R242" s="333"/>
      <c r="S242" s="333"/>
      <c r="T242" s="333">
        <f>VLOOKUP($AG242,PriceList,4,FALSE)</f>
        <v>774.89440000000002</v>
      </c>
      <c r="U242" s="333"/>
      <c r="V242" s="333"/>
      <c r="W242" s="336"/>
      <c r="X242" s="337"/>
      <c r="Y242" s="338"/>
      <c r="Z242" s="333">
        <f>Q242*W242</f>
        <v>0</v>
      </c>
      <c r="AA242" s="333"/>
      <c r="AB242" s="333"/>
      <c r="AC242" s="333">
        <f>T242*W242</f>
        <v>0</v>
      </c>
      <c r="AD242" s="333"/>
      <c r="AE242" s="333"/>
      <c r="AF242" s="21"/>
      <c r="AG242" s="56" t="s">
        <v>154</v>
      </c>
      <c r="AH242" s="61" t="s">
        <v>155</v>
      </c>
      <c r="AI242" s="61" t="b">
        <f>AND(W242&gt;0,AH242="Y")</f>
        <v>0</v>
      </c>
      <c r="AJ242" s="90" t="b">
        <f>OR(ISERROR(Q242),ISERROR(T242),ISERROR(Z242),ISERROR(AC242))</f>
        <v>0</v>
      </c>
      <c r="AQ242" s="130" t="str">
        <f>B242</f>
        <v>5Mbps Broadband Internet</v>
      </c>
      <c r="AR242" s="127" t="str">
        <f>IF(AS242="","",MAX(AR$229:AR241)+1)</f>
        <v/>
      </c>
      <c r="AS242" s="140" t="str">
        <f>IF(W242&gt;0,AQ242,"")</f>
        <v/>
      </c>
      <c r="AT242" s="141" t="str">
        <f>IF(W242&gt;0,W242,"")</f>
        <v/>
      </c>
      <c r="AU242" s="142" t="str">
        <f>IF(W242&gt;0,Z242,"")</f>
        <v/>
      </c>
      <c r="AV242" s="142" t="str">
        <f>IF(W242&gt;0,AC242,"")</f>
        <v/>
      </c>
      <c r="AW242" s="131" t="str">
        <f t="shared" si="0"/>
        <v/>
      </c>
      <c r="AX242" s="131" t="str">
        <f t="shared" si="1"/>
        <v/>
      </c>
      <c r="AY242" s="131" t="str">
        <f t="shared" si="2"/>
        <v/>
      </c>
      <c r="AZ242" s="131" t="str">
        <f t="shared" si="3"/>
        <v/>
      </c>
      <c r="BA242" s="131"/>
      <c r="BB242" s="131"/>
      <c r="BC242" s="191"/>
      <c r="BF242" s="191"/>
    </row>
    <row r="243" spans="1:58" ht="5.1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R243" s="127" t="str">
        <f>IF(AS243="","",MAX(AR$229:AR242)+1)</f>
        <v/>
      </c>
      <c r="AW243" s="131" t="str">
        <f t="shared" si="0"/>
        <v/>
      </c>
      <c r="AX243" s="131" t="str">
        <f t="shared" si="1"/>
        <v/>
      </c>
      <c r="AY243" s="131" t="str">
        <f t="shared" si="2"/>
        <v/>
      </c>
      <c r="AZ243" s="131" t="str">
        <f t="shared" si="3"/>
        <v/>
      </c>
      <c r="BA243" s="131"/>
      <c r="BB243" s="131"/>
      <c r="BC243" s="191"/>
      <c r="BF243" s="191"/>
    </row>
    <row r="244" spans="1:58" ht="5.15" customHeight="1">
      <c r="A244" s="21"/>
      <c r="B244" s="21"/>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21"/>
      <c r="AF244" s="21"/>
      <c r="AR244" s="127" t="str">
        <f>IF(AS244="","",MAX(AR$229:AR243)+1)</f>
        <v/>
      </c>
      <c r="AW244" s="131" t="str">
        <f t="shared" si="0"/>
        <v/>
      </c>
      <c r="AX244" s="131" t="str">
        <f t="shared" si="1"/>
        <v/>
      </c>
      <c r="AY244" s="131" t="str">
        <f t="shared" si="2"/>
        <v/>
      </c>
      <c r="AZ244" s="131" t="str">
        <f t="shared" si="3"/>
        <v/>
      </c>
      <c r="BA244" s="131"/>
      <c r="BB244" s="131"/>
      <c r="BC244" s="191"/>
      <c r="BF244" s="191"/>
    </row>
    <row r="245" spans="1:58" ht="5.1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R245" s="127" t="str">
        <f>IF(AS245="","",MAX(AR$229:AR244)+1)</f>
        <v/>
      </c>
      <c r="AW245" s="131" t="str">
        <f t="shared" si="0"/>
        <v/>
      </c>
      <c r="AX245" s="131" t="str">
        <f t="shared" si="1"/>
        <v/>
      </c>
      <c r="AY245" s="131" t="str">
        <f t="shared" si="2"/>
        <v/>
      </c>
      <c r="AZ245" s="131" t="str">
        <f t="shared" si="3"/>
        <v/>
      </c>
      <c r="BA245" s="131"/>
      <c r="BB245" s="131"/>
      <c r="BC245" s="191"/>
      <c r="BF245" s="191"/>
    </row>
    <row r="246" spans="1:58" ht="20.149999999999999" customHeight="1">
      <c r="A246" s="53"/>
      <c r="B246" s="348" t="s">
        <v>156</v>
      </c>
      <c r="C246" s="348"/>
      <c r="D246" s="348"/>
      <c r="E246" s="348"/>
      <c r="F246" s="348"/>
      <c r="G246" s="348"/>
      <c r="H246" s="348"/>
      <c r="I246" s="348"/>
      <c r="J246" s="348"/>
      <c r="K246" s="348"/>
      <c r="L246" s="348"/>
      <c r="M246" s="348"/>
      <c r="N246" s="348"/>
      <c r="O246" s="348"/>
      <c r="P246" s="348"/>
      <c r="Q246" s="333">
        <f>VLOOKUP($AG246,PriceList,3,FALSE)</f>
        <v>1863</v>
      </c>
      <c r="R246" s="333"/>
      <c r="S246" s="333"/>
      <c r="T246" s="333">
        <f>VLOOKUP($AG246,PriceList,4,FALSE)</f>
        <v>2086.56</v>
      </c>
      <c r="U246" s="333"/>
      <c r="V246" s="333"/>
      <c r="W246" s="336"/>
      <c r="X246" s="337"/>
      <c r="Y246" s="338"/>
      <c r="Z246" s="333">
        <f>Q246*W246</f>
        <v>0</v>
      </c>
      <c r="AA246" s="333"/>
      <c r="AB246" s="333"/>
      <c r="AC246" s="333">
        <f>T246*W246</f>
        <v>0</v>
      </c>
      <c r="AD246" s="333"/>
      <c r="AE246" s="333"/>
      <c r="AF246" s="21"/>
      <c r="AG246" s="56" t="s">
        <v>157</v>
      </c>
      <c r="AH246" s="61" t="s">
        <v>155</v>
      </c>
      <c r="AI246" s="61" t="b">
        <f>AND(W246&gt;0,AH246="Y")</f>
        <v>0</v>
      </c>
      <c r="AJ246" s="90" t="b">
        <f>OR(ISERROR(Q246),ISERROR(T246),ISERROR(Z246),ISERROR(AC246))</f>
        <v>0</v>
      </c>
      <c r="AQ246" s="130" t="str">
        <f>B246</f>
        <v>10Mbps Broadband Internet</v>
      </c>
      <c r="AR246" s="127" t="str">
        <f>IF(AS246="","",MAX(AR$229:AR245)+1)</f>
        <v/>
      </c>
      <c r="AS246" s="140" t="str">
        <f>IF(W246&gt;0,AQ246,"")</f>
        <v/>
      </c>
      <c r="AT246" s="141" t="str">
        <f>IF(W246&gt;0,W246,"")</f>
        <v/>
      </c>
      <c r="AU246" s="142" t="str">
        <f>IF(W246&gt;0,Z246,"")</f>
        <v/>
      </c>
      <c r="AV246" s="142" t="str">
        <f>IF(W246&gt;0,AC246,"")</f>
        <v/>
      </c>
      <c r="AW246" s="131" t="str">
        <f t="shared" si="0"/>
        <v/>
      </c>
      <c r="AX246" s="131" t="str">
        <f t="shared" si="1"/>
        <v/>
      </c>
      <c r="AY246" s="131" t="str">
        <f t="shared" si="2"/>
        <v/>
      </c>
      <c r="AZ246" s="131" t="str">
        <f t="shared" si="3"/>
        <v/>
      </c>
      <c r="BA246" s="131"/>
      <c r="BB246" s="131"/>
      <c r="BC246" s="191"/>
      <c r="BF246" s="191"/>
    </row>
    <row r="247" spans="1:58" ht="5.1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R247" s="127" t="str">
        <f>IF(AS247="","",MAX(AR$229:AR246)+1)</f>
        <v/>
      </c>
      <c r="AW247" s="131" t="str">
        <f t="shared" si="0"/>
        <v/>
      </c>
      <c r="AX247" s="131" t="str">
        <f t="shared" si="1"/>
        <v/>
      </c>
      <c r="AY247" s="131" t="str">
        <f t="shared" si="2"/>
        <v/>
      </c>
      <c r="AZ247" s="131" t="str">
        <f t="shared" si="3"/>
        <v/>
      </c>
      <c r="BA247" s="131"/>
      <c r="BB247" s="131"/>
      <c r="BC247" s="191"/>
      <c r="BF247" s="191"/>
    </row>
    <row r="248" spans="1:58" ht="5.15" customHeight="1">
      <c r="A248" s="21"/>
      <c r="B248" s="21"/>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21"/>
      <c r="AF248" s="21"/>
      <c r="AR248" s="127" t="str">
        <f>IF(AS248="","",MAX(AR$229:AR247)+1)</f>
        <v/>
      </c>
      <c r="AW248" s="131" t="str">
        <f t="shared" si="0"/>
        <v/>
      </c>
      <c r="AX248" s="131" t="str">
        <f t="shared" si="1"/>
        <v/>
      </c>
      <c r="AY248" s="131" t="str">
        <f t="shared" si="2"/>
        <v/>
      </c>
      <c r="AZ248" s="131" t="str">
        <f t="shared" si="3"/>
        <v/>
      </c>
      <c r="BA248" s="131"/>
      <c r="BB248" s="131"/>
      <c r="BC248" s="191"/>
      <c r="BF248" s="191"/>
    </row>
    <row r="249" spans="1:58" ht="5.1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R249" s="127" t="str">
        <f>IF(AS249="","",MAX(AR$229:AR248)+1)</f>
        <v/>
      </c>
      <c r="AW249" s="131" t="str">
        <f t="shared" si="0"/>
        <v/>
      </c>
      <c r="AX249" s="131" t="str">
        <f t="shared" si="1"/>
        <v/>
      </c>
      <c r="AY249" s="131" t="str">
        <f t="shared" si="2"/>
        <v/>
      </c>
      <c r="AZ249" s="131" t="str">
        <f t="shared" si="3"/>
        <v/>
      </c>
      <c r="BA249" s="131"/>
      <c r="BB249" s="131"/>
      <c r="BC249" s="191"/>
      <c r="BF249" s="191"/>
    </row>
    <row r="250" spans="1:58" ht="30" customHeight="1">
      <c r="A250" s="53"/>
      <c r="B250" s="334" t="s">
        <v>158</v>
      </c>
      <c r="C250" s="334"/>
      <c r="D250" s="334"/>
      <c r="E250" s="334"/>
      <c r="F250" s="334"/>
      <c r="G250" s="334"/>
      <c r="H250" s="334"/>
      <c r="I250" s="334"/>
      <c r="J250" s="334"/>
      <c r="K250" s="334"/>
      <c r="L250" s="334"/>
      <c r="M250" s="334"/>
      <c r="N250" s="334"/>
      <c r="O250" s="334"/>
      <c r="P250" s="334"/>
      <c r="Q250" s="333">
        <f>VLOOKUP($AG250,PriceList,3,FALSE)</f>
        <v>2328.75</v>
      </c>
      <c r="R250" s="333"/>
      <c r="S250" s="333"/>
      <c r="T250" s="333">
        <f>VLOOKUP($AG250,PriceList,4,FALSE)</f>
        <v>2608.1999999999998</v>
      </c>
      <c r="U250" s="333"/>
      <c r="V250" s="333"/>
      <c r="W250" s="336"/>
      <c r="X250" s="337"/>
      <c r="Y250" s="338"/>
      <c r="Z250" s="333">
        <f>Q250*W250</f>
        <v>0</v>
      </c>
      <c r="AA250" s="333"/>
      <c r="AB250" s="333"/>
      <c r="AC250" s="333">
        <f>T250*W250</f>
        <v>0</v>
      </c>
      <c r="AD250" s="333"/>
      <c r="AE250" s="333"/>
      <c r="AF250" s="21"/>
      <c r="AG250" s="56" t="s">
        <v>159</v>
      </c>
      <c r="AH250" s="61" t="s">
        <v>155</v>
      </c>
      <c r="AI250" s="61" t="b">
        <f>AND(W250&gt;0,AH250="Y")</f>
        <v>0</v>
      </c>
      <c r="AJ250" s="90" t="b">
        <f>OR(ISERROR(Q250),ISERROR(T250),ISERROR(Z250),ISERROR(AC250))</f>
        <v>0</v>
      </c>
      <c r="AQ250" s="130" t="s">
        <v>160</v>
      </c>
      <c r="AR250" s="127" t="str">
        <f>IF(AS250="","",MAX(AR$229:AR249)+1)</f>
        <v/>
      </c>
      <c r="AS250" s="140" t="str">
        <f>IF(W250&gt;0,AQ250,"")</f>
        <v/>
      </c>
      <c r="AT250" s="141" t="str">
        <f>IF(W250&gt;0,W250,"")</f>
        <v/>
      </c>
      <c r="AU250" s="142" t="str">
        <f>IF(W250&gt;0,Z250,"")</f>
        <v/>
      </c>
      <c r="AV250" s="142" t="str">
        <f>IF(W250&gt;0,AC250,"")</f>
        <v/>
      </c>
      <c r="AW250" s="131" t="str">
        <f t="shared" si="0"/>
        <v/>
      </c>
      <c r="AX250" s="131" t="str">
        <f t="shared" si="1"/>
        <v/>
      </c>
      <c r="AY250" s="131" t="str">
        <f t="shared" si="2"/>
        <v/>
      </c>
      <c r="AZ250" s="131" t="str">
        <f t="shared" si="3"/>
        <v/>
      </c>
      <c r="BA250" s="131"/>
      <c r="BB250" s="131"/>
      <c r="BC250" s="191"/>
      <c r="BF250" s="191"/>
    </row>
    <row r="251" spans="1:58" ht="5.1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R251" s="127" t="str">
        <f>IF(AS251="","",MAX(AR$229:AR250)+1)</f>
        <v/>
      </c>
      <c r="AW251" s="131" t="str">
        <f t="shared" si="0"/>
        <v/>
      </c>
      <c r="AX251" s="131" t="str">
        <f t="shared" si="1"/>
        <v/>
      </c>
      <c r="AY251" s="131" t="str">
        <f t="shared" si="2"/>
        <v/>
      </c>
      <c r="AZ251" s="131" t="str">
        <f t="shared" si="3"/>
        <v/>
      </c>
      <c r="BA251" s="131"/>
      <c r="BB251" s="131"/>
      <c r="BC251" s="191"/>
      <c r="BF251" s="191"/>
    </row>
    <row r="252" spans="1:58" ht="5.15" customHeight="1">
      <c r="A252" s="21"/>
      <c r="B252" s="21"/>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21"/>
      <c r="AF252" s="21"/>
      <c r="AR252" s="127" t="str">
        <f>IF(AS252="","",MAX(AR$229:AR251)+1)</f>
        <v/>
      </c>
      <c r="AW252" s="131" t="str">
        <f t="shared" si="0"/>
        <v/>
      </c>
      <c r="AX252" s="131" t="str">
        <f t="shared" si="1"/>
        <v/>
      </c>
      <c r="AY252" s="131" t="str">
        <f t="shared" si="2"/>
        <v/>
      </c>
      <c r="AZ252" s="131" t="str">
        <f t="shared" si="3"/>
        <v/>
      </c>
      <c r="BA252" s="131"/>
      <c r="BB252" s="131"/>
      <c r="BC252" s="191"/>
      <c r="BF252" s="191"/>
    </row>
    <row r="253" spans="1:58" ht="5.1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R253" s="127" t="str">
        <f>IF(AS253="","",MAX(AR$229:AR252)+1)</f>
        <v/>
      </c>
      <c r="AW253" s="131" t="str">
        <f t="shared" si="0"/>
        <v/>
      </c>
      <c r="AX253" s="131" t="str">
        <f t="shared" si="1"/>
        <v/>
      </c>
      <c r="AY253" s="131" t="str">
        <f t="shared" si="2"/>
        <v/>
      </c>
      <c r="AZ253" s="131" t="str">
        <f t="shared" si="3"/>
        <v/>
      </c>
      <c r="BA253" s="131"/>
      <c r="BB253" s="131"/>
      <c r="BC253" s="191"/>
      <c r="BF253" s="191"/>
    </row>
    <row r="254" spans="1:58" ht="20.149999999999999" customHeight="1">
      <c r="A254" s="53"/>
      <c r="B254" s="348" t="s">
        <v>161</v>
      </c>
      <c r="C254" s="348"/>
      <c r="D254" s="348"/>
      <c r="E254" s="348"/>
      <c r="F254" s="348"/>
      <c r="G254" s="348"/>
      <c r="H254" s="348"/>
      <c r="I254" s="348"/>
      <c r="J254" s="348"/>
      <c r="K254" s="348"/>
      <c r="L254" s="348"/>
      <c r="M254" s="348"/>
      <c r="N254" s="348"/>
      <c r="O254" s="348"/>
      <c r="P254" s="348"/>
      <c r="Q254" s="333">
        <f>VLOOKUP($AG254,PriceList,3,FALSE)</f>
        <v>4191.75</v>
      </c>
      <c r="R254" s="333"/>
      <c r="S254" s="333"/>
      <c r="T254" s="333">
        <f>VLOOKUP($AG254,PriceList,4,FALSE)</f>
        <v>4694.76</v>
      </c>
      <c r="U254" s="333"/>
      <c r="V254" s="333"/>
      <c r="W254" s="336"/>
      <c r="X254" s="337"/>
      <c r="Y254" s="338"/>
      <c r="Z254" s="333">
        <f>Q254*W254</f>
        <v>0</v>
      </c>
      <c r="AA254" s="333"/>
      <c r="AB254" s="333"/>
      <c r="AC254" s="333">
        <f>T254*W254</f>
        <v>0</v>
      </c>
      <c r="AD254" s="333"/>
      <c r="AE254" s="333"/>
      <c r="AF254" s="21"/>
      <c r="AG254" s="56" t="s">
        <v>162</v>
      </c>
      <c r="AH254" s="61" t="s">
        <v>155</v>
      </c>
      <c r="AI254" s="61" t="b">
        <f>AND(W254&gt;0,AH254="Y")</f>
        <v>0</v>
      </c>
      <c r="AJ254" s="90" t="b">
        <f>OR(ISERROR(Q254),ISERROR(T254),ISERROR(Z254),ISERROR(AC254))</f>
        <v>0</v>
      </c>
      <c r="AQ254" s="130" t="str">
        <f>B254</f>
        <v>20Mbps Broadband Internet</v>
      </c>
      <c r="AR254" s="127" t="str">
        <f>IF(AS254="","",MAX(AR$229:AR253)+1)</f>
        <v/>
      </c>
      <c r="AS254" s="140" t="str">
        <f>IF(W254&gt;0,AQ254,"")</f>
        <v/>
      </c>
      <c r="AT254" s="141" t="str">
        <f>IF(W254&gt;0,W254,"")</f>
        <v/>
      </c>
      <c r="AU254" s="142" t="str">
        <f>IF(W254&gt;0,Z254,"")</f>
        <v/>
      </c>
      <c r="AV254" s="142" t="str">
        <f>IF(W254&gt;0,AC254,"")</f>
        <v/>
      </c>
      <c r="AW254" s="131" t="str">
        <f t="shared" si="0"/>
        <v/>
      </c>
      <c r="AX254" s="131" t="str">
        <f t="shared" si="1"/>
        <v/>
      </c>
      <c r="AY254" s="131" t="str">
        <f t="shared" si="2"/>
        <v/>
      </c>
      <c r="AZ254" s="131" t="str">
        <f t="shared" si="3"/>
        <v/>
      </c>
      <c r="BA254" s="131"/>
      <c r="BB254" s="131"/>
      <c r="BC254" s="191"/>
      <c r="BF254" s="191"/>
    </row>
    <row r="255" spans="1:58" ht="5.1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R255" s="127" t="str">
        <f>IF(AS255="","",MAX(AR$229:AR254)+1)</f>
        <v/>
      </c>
      <c r="AW255" s="131" t="str">
        <f t="shared" si="0"/>
        <v/>
      </c>
      <c r="AX255" s="131" t="str">
        <f t="shared" si="1"/>
        <v/>
      </c>
      <c r="AY255" s="131" t="str">
        <f t="shared" si="2"/>
        <v/>
      </c>
      <c r="AZ255" s="131" t="str">
        <f t="shared" si="3"/>
        <v/>
      </c>
      <c r="BA255" s="131"/>
      <c r="BB255" s="131"/>
      <c r="BC255" s="191"/>
      <c r="BF255" s="191"/>
    </row>
    <row r="256" spans="1:58" ht="5.15" customHeight="1">
      <c r="A256" s="21"/>
      <c r="B256" s="21"/>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21"/>
      <c r="AF256" s="21"/>
      <c r="AR256" s="127" t="str">
        <f>IF(AS256="","",MAX(AR$229:AR255)+1)</f>
        <v/>
      </c>
      <c r="AW256" s="131" t="str">
        <f t="shared" si="0"/>
        <v/>
      </c>
      <c r="AX256" s="131" t="str">
        <f t="shared" si="1"/>
        <v/>
      </c>
      <c r="AY256" s="131" t="str">
        <f t="shared" si="2"/>
        <v/>
      </c>
      <c r="AZ256" s="131" t="str">
        <f t="shared" si="3"/>
        <v/>
      </c>
      <c r="BA256" s="131"/>
      <c r="BB256" s="131"/>
      <c r="BC256" s="191"/>
      <c r="BF256" s="191"/>
    </row>
    <row r="257" spans="1:58" ht="5.1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R257" s="127" t="str">
        <f>IF(AS257="","",MAX(AR$229:AR256)+1)</f>
        <v/>
      </c>
      <c r="AW257" s="131" t="str">
        <f t="shared" si="0"/>
        <v/>
      </c>
      <c r="AX257" s="131" t="str">
        <f t="shared" si="1"/>
        <v/>
      </c>
      <c r="AY257" s="131" t="str">
        <f t="shared" si="2"/>
        <v/>
      </c>
      <c r="AZ257" s="131" t="str">
        <f t="shared" si="3"/>
        <v/>
      </c>
      <c r="BA257" s="131"/>
      <c r="BB257" s="131"/>
      <c r="BC257" s="191"/>
      <c r="BF257" s="191"/>
    </row>
    <row r="258" spans="1:58" ht="20.149999999999999" customHeight="1">
      <c r="A258" s="53"/>
      <c r="B258" s="348" t="s">
        <v>163</v>
      </c>
      <c r="C258" s="348"/>
      <c r="D258" s="348"/>
      <c r="E258" s="348"/>
      <c r="F258" s="348"/>
      <c r="G258" s="348"/>
      <c r="H258" s="348"/>
      <c r="I258" s="348"/>
      <c r="J258" s="348"/>
      <c r="K258" s="348"/>
      <c r="L258" s="348"/>
      <c r="M258" s="348"/>
      <c r="N258" s="348"/>
      <c r="O258" s="348"/>
      <c r="P258" s="348"/>
      <c r="Q258" s="333">
        <f>VLOOKUP($AG258,PriceList,3,FALSE)</f>
        <v>6601.5</v>
      </c>
      <c r="R258" s="333"/>
      <c r="S258" s="333"/>
      <c r="T258" s="333">
        <f>VLOOKUP($AG258,PriceList,4,FALSE)</f>
        <v>7393.68</v>
      </c>
      <c r="U258" s="333"/>
      <c r="V258" s="333"/>
      <c r="W258" s="336"/>
      <c r="X258" s="337"/>
      <c r="Y258" s="338"/>
      <c r="Z258" s="333">
        <f>Q258*W258</f>
        <v>0</v>
      </c>
      <c r="AA258" s="333"/>
      <c r="AB258" s="333"/>
      <c r="AC258" s="333">
        <f>T258*W258</f>
        <v>0</v>
      </c>
      <c r="AD258" s="333"/>
      <c r="AE258" s="333"/>
      <c r="AF258" s="21"/>
      <c r="AG258" s="56" t="s">
        <v>164</v>
      </c>
      <c r="AH258" s="61" t="s">
        <v>155</v>
      </c>
      <c r="AI258" s="61" t="b">
        <f>AND(W258&gt;0,AH258="Y")</f>
        <v>0</v>
      </c>
      <c r="AJ258" s="90" t="b">
        <f>OR(ISERROR(Q258),ISERROR(T258),ISERROR(Z258),ISERROR(AC258))</f>
        <v>0</v>
      </c>
      <c r="AQ258" s="130" t="str">
        <f>B258</f>
        <v>30Mbps Broadband Internet</v>
      </c>
      <c r="AR258" s="127" t="str">
        <f>IF(AS258="","",MAX(AR$229:AR257)+1)</f>
        <v/>
      </c>
      <c r="AS258" s="140" t="str">
        <f>IF(W258&gt;0,AQ258,"")</f>
        <v/>
      </c>
      <c r="AT258" s="141" t="str">
        <f>IF(W258&gt;0,W258,"")</f>
        <v/>
      </c>
      <c r="AU258" s="142" t="str">
        <f>IF(W258&gt;0,Z258,"")</f>
        <v/>
      </c>
      <c r="AV258" s="142" t="str">
        <f>IF(W258&gt;0,AC258,"")</f>
        <v/>
      </c>
      <c r="AW258" s="131" t="str">
        <f t="shared" si="0"/>
        <v/>
      </c>
      <c r="AX258" s="131" t="str">
        <f t="shared" si="1"/>
        <v/>
      </c>
      <c r="AY258" s="131" t="str">
        <f t="shared" si="2"/>
        <v/>
      </c>
      <c r="AZ258" s="131" t="str">
        <f t="shared" si="3"/>
        <v/>
      </c>
      <c r="BA258" s="131"/>
      <c r="BB258" s="131"/>
      <c r="BC258" s="191"/>
      <c r="BF258" s="191"/>
    </row>
    <row r="259" spans="1:58" ht="5.1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R259" s="127" t="str">
        <f>IF(AS259="","",MAX(AR$229:AR258)+1)</f>
        <v/>
      </c>
      <c r="AW259" s="131" t="str">
        <f t="shared" si="0"/>
        <v/>
      </c>
      <c r="AX259" s="131" t="str">
        <f t="shared" si="1"/>
        <v/>
      </c>
      <c r="AY259" s="131" t="str">
        <f t="shared" si="2"/>
        <v/>
      </c>
      <c r="AZ259" s="131" t="str">
        <f t="shared" si="3"/>
        <v/>
      </c>
      <c r="BA259" s="131"/>
      <c r="BB259" s="131"/>
      <c r="BC259" s="191"/>
      <c r="BF259" s="191"/>
    </row>
    <row r="260" spans="1:58" ht="5.15" customHeight="1">
      <c r="A260" s="21"/>
      <c r="B260" s="21"/>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21"/>
      <c r="AF260" s="21"/>
      <c r="AR260" s="127" t="str">
        <f>IF(AS260="","",MAX(AR$229:AR259)+1)</f>
        <v/>
      </c>
      <c r="AW260" s="131" t="str">
        <f t="shared" si="0"/>
        <v/>
      </c>
      <c r="AX260" s="131" t="str">
        <f t="shared" si="1"/>
        <v/>
      </c>
      <c r="AY260" s="131" t="str">
        <f t="shared" si="2"/>
        <v/>
      </c>
      <c r="AZ260" s="131" t="str">
        <f t="shared" si="3"/>
        <v/>
      </c>
      <c r="BA260" s="131"/>
      <c r="BB260" s="131"/>
      <c r="BC260" s="191"/>
      <c r="BF260" s="191"/>
    </row>
    <row r="261" spans="1:58" ht="5.1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R261" s="127" t="str">
        <f>IF(AS261="","",MAX(AR$229:AR260)+1)</f>
        <v/>
      </c>
      <c r="AW261" s="131" t="str">
        <f t="shared" si="0"/>
        <v/>
      </c>
      <c r="AX261" s="131" t="str">
        <f t="shared" si="1"/>
        <v/>
      </c>
      <c r="AY261" s="131" t="str">
        <f t="shared" si="2"/>
        <v/>
      </c>
      <c r="AZ261" s="131" t="str">
        <f t="shared" si="3"/>
        <v/>
      </c>
      <c r="BA261" s="131"/>
      <c r="BB261" s="131"/>
      <c r="BC261" s="191"/>
      <c r="BF261" s="191"/>
    </row>
    <row r="262" spans="1:58" ht="20.149999999999999" customHeight="1">
      <c r="A262" s="53"/>
      <c r="B262" s="348" t="s">
        <v>165</v>
      </c>
      <c r="C262" s="348"/>
      <c r="D262" s="348"/>
      <c r="E262" s="348"/>
      <c r="F262" s="348"/>
      <c r="G262" s="348"/>
      <c r="H262" s="348"/>
      <c r="I262" s="348"/>
      <c r="J262" s="348"/>
      <c r="K262" s="348"/>
      <c r="L262" s="348"/>
      <c r="M262" s="348"/>
      <c r="N262" s="348"/>
      <c r="O262" s="348"/>
      <c r="P262" s="348"/>
      <c r="Q262" s="333">
        <f>VLOOKUP($AG262,PriceList,3,FALSE)</f>
        <v>11002.5</v>
      </c>
      <c r="R262" s="333"/>
      <c r="S262" s="333"/>
      <c r="T262" s="333">
        <f>VLOOKUP($AG262,PriceList,4,FALSE)</f>
        <v>12322.8</v>
      </c>
      <c r="U262" s="333"/>
      <c r="V262" s="333"/>
      <c r="W262" s="336"/>
      <c r="X262" s="337"/>
      <c r="Y262" s="338"/>
      <c r="Z262" s="333">
        <f>Q262*W262</f>
        <v>0</v>
      </c>
      <c r="AA262" s="333"/>
      <c r="AB262" s="333"/>
      <c r="AC262" s="333">
        <f>T262*W262</f>
        <v>0</v>
      </c>
      <c r="AD262" s="333"/>
      <c r="AE262" s="333"/>
      <c r="AF262" s="21"/>
      <c r="AG262" s="56" t="s">
        <v>166</v>
      </c>
      <c r="AH262" s="61" t="s">
        <v>155</v>
      </c>
      <c r="AI262" s="61" t="b">
        <f>AND(W262&gt;0,AH262="Y")</f>
        <v>0</v>
      </c>
      <c r="AJ262" s="90" t="b">
        <f>OR(ISERROR(Q262),ISERROR(T262),ISERROR(Z262),ISERROR(AC262))</f>
        <v>0</v>
      </c>
      <c r="AQ262" s="130" t="str">
        <f>B262</f>
        <v>50Mbps Broadband Internet</v>
      </c>
      <c r="AR262" s="127" t="str">
        <f>IF(AS262="","",MAX(AR$229:AR261)+1)</f>
        <v/>
      </c>
      <c r="AS262" s="140" t="str">
        <f>IF(W262&gt;0,AQ262,"")</f>
        <v/>
      </c>
      <c r="AT262" s="141" t="str">
        <f>IF(W262&gt;0,W262,"")</f>
        <v/>
      </c>
      <c r="AU262" s="142" t="str">
        <f>IF(W262&gt;0,Z262,"")</f>
        <v/>
      </c>
      <c r="AV262" s="142" t="str">
        <f>IF(W262&gt;0,AC262,"")</f>
        <v/>
      </c>
      <c r="AW262" s="131" t="str">
        <f t="shared" si="0"/>
        <v/>
      </c>
      <c r="AX262" s="131" t="str">
        <f t="shared" si="1"/>
        <v/>
      </c>
      <c r="AY262" s="131" t="str">
        <f t="shared" si="2"/>
        <v/>
      </c>
      <c r="AZ262" s="131" t="str">
        <f t="shared" si="3"/>
        <v/>
      </c>
      <c r="BA262" s="131"/>
      <c r="BB262" s="131"/>
      <c r="BC262" s="191"/>
      <c r="BF262" s="191"/>
    </row>
    <row r="263" spans="1:58" ht="5.1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R263" s="127" t="str">
        <f>IF(AS263="","",MAX(AR$229:AR262)+1)</f>
        <v/>
      </c>
      <c r="AW263" s="131" t="str">
        <f t="shared" si="0"/>
        <v/>
      </c>
      <c r="AX263" s="131" t="str">
        <f t="shared" si="1"/>
        <v/>
      </c>
      <c r="AY263" s="131" t="str">
        <f t="shared" si="2"/>
        <v/>
      </c>
      <c r="AZ263" s="131" t="str">
        <f t="shared" si="3"/>
        <v/>
      </c>
      <c r="BA263" s="131"/>
      <c r="BB263" s="131"/>
      <c r="BC263" s="191"/>
      <c r="BF263" s="191"/>
    </row>
    <row r="264" spans="1:58" ht="5.15" customHeight="1">
      <c r="A264" s="21"/>
      <c r="B264" s="21"/>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21"/>
      <c r="AF264" s="21"/>
      <c r="AR264" s="127" t="str">
        <f>IF(AS264="","",MAX(AR$229:AR263)+1)</f>
        <v/>
      </c>
      <c r="AW264" s="131" t="str">
        <f t="shared" si="0"/>
        <v/>
      </c>
      <c r="AX264" s="131" t="str">
        <f t="shared" si="1"/>
        <v/>
      </c>
      <c r="AY264" s="131" t="str">
        <f t="shared" si="2"/>
        <v/>
      </c>
      <c r="AZ264" s="131" t="str">
        <f t="shared" si="3"/>
        <v/>
      </c>
      <c r="BA264" s="131"/>
      <c r="BB264" s="131"/>
      <c r="BC264" s="191"/>
      <c r="BF264" s="191"/>
    </row>
    <row r="265" spans="1:58" ht="5.1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R265" s="127" t="str">
        <f>IF(AS265="","",MAX(AR$229:AR264)+1)</f>
        <v/>
      </c>
      <c r="AW265" s="131" t="str">
        <f t="shared" si="0"/>
        <v/>
      </c>
      <c r="AX265" s="131" t="str">
        <f t="shared" si="1"/>
        <v/>
      </c>
      <c r="AY265" s="131" t="str">
        <f t="shared" si="2"/>
        <v/>
      </c>
      <c r="AZ265" s="131" t="str">
        <f t="shared" si="3"/>
        <v/>
      </c>
      <c r="BA265" s="131"/>
      <c r="BB265" s="131"/>
      <c r="BC265" s="191"/>
      <c r="BF265" s="191"/>
    </row>
    <row r="266" spans="1:58" ht="20.149999999999999" customHeight="1">
      <c r="A266" s="53"/>
      <c r="B266" s="334" t="s">
        <v>167</v>
      </c>
      <c r="C266" s="334"/>
      <c r="D266" s="334"/>
      <c r="E266" s="334"/>
      <c r="F266" s="334"/>
      <c r="G266" s="334"/>
      <c r="H266" s="334"/>
      <c r="I266" s="334"/>
      <c r="J266" s="334"/>
      <c r="K266" s="334"/>
      <c r="L266" s="334"/>
      <c r="M266" s="334"/>
      <c r="N266" s="334"/>
      <c r="O266" s="334"/>
      <c r="P266" s="334"/>
      <c r="Q266" s="333">
        <f>VLOOKUP($AG266,PriceList,3,FALSE)</f>
        <v>12889.12</v>
      </c>
      <c r="R266" s="333"/>
      <c r="S266" s="333"/>
      <c r="T266" s="333">
        <f>VLOOKUP($AG266,PriceList,4,FALSE)</f>
        <v>14435.814399999999</v>
      </c>
      <c r="U266" s="333"/>
      <c r="V266" s="333"/>
      <c r="W266" s="336"/>
      <c r="X266" s="337"/>
      <c r="Y266" s="338"/>
      <c r="Z266" s="333">
        <f>Q266*W266</f>
        <v>0</v>
      </c>
      <c r="AA266" s="333"/>
      <c r="AB266" s="333"/>
      <c r="AC266" s="333">
        <f>T266*W266</f>
        <v>0</v>
      </c>
      <c r="AD266" s="333"/>
      <c r="AE266" s="333"/>
      <c r="AF266" s="21"/>
      <c r="AG266" s="56" t="s">
        <v>168</v>
      </c>
      <c r="AH266" s="61" t="s">
        <v>155</v>
      </c>
      <c r="AI266" s="61" t="b">
        <f>AND(W266&gt;0,AH266="Y")</f>
        <v>0</v>
      </c>
      <c r="AJ266" s="90" t="b">
        <f>OR(ISERROR(Q266),ISERROR(T266),ISERROR(Z266),ISERROR(AC266))</f>
        <v>0</v>
      </c>
      <c r="AQ266" s="130" t="str">
        <f>B266</f>
        <v>70Mbps Broadband Internet</v>
      </c>
      <c r="AR266" s="127" t="str">
        <f>IF(AS266="","",MAX(AR$229:AR265)+1)</f>
        <v/>
      </c>
      <c r="AS266" s="140" t="str">
        <f>IF(W266&gt;0,AQ266,"")</f>
        <v/>
      </c>
      <c r="AT266" s="141" t="str">
        <f>IF(W266&gt;0,W266,"")</f>
        <v/>
      </c>
      <c r="AU266" s="142" t="str">
        <f>IF(W266&gt;0,Z266,"")</f>
        <v/>
      </c>
      <c r="AV266" s="142" t="str">
        <f>IF(W266&gt;0,AC266,"")</f>
        <v/>
      </c>
      <c r="AW266" s="131" t="str">
        <f t="shared" si="0"/>
        <v/>
      </c>
      <c r="AX266" s="131" t="str">
        <f t="shared" si="1"/>
        <v/>
      </c>
      <c r="AY266" s="131" t="str">
        <f t="shared" si="2"/>
        <v/>
      </c>
      <c r="AZ266" s="131" t="str">
        <f t="shared" si="3"/>
        <v/>
      </c>
      <c r="BA266" s="131"/>
      <c r="BB266" s="131"/>
      <c r="BC266" s="191"/>
      <c r="BF266" s="191"/>
    </row>
    <row r="267" spans="1:58" ht="5.1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R267" s="127" t="str">
        <f>IF(AS267="","",MAX(AR$229:AR266)+1)</f>
        <v/>
      </c>
      <c r="AW267" s="131" t="str">
        <f t="shared" si="0"/>
        <v/>
      </c>
      <c r="AX267" s="131" t="str">
        <f t="shared" si="1"/>
        <v/>
      </c>
      <c r="AY267" s="131" t="str">
        <f t="shared" si="2"/>
        <v/>
      </c>
      <c r="AZ267" s="131" t="str">
        <f t="shared" si="3"/>
        <v/>
      </c>
      <c r="BA267" s="131"/>
      <c r="BB267" s="131"/>
      <c r="BC267" s="191"/>
      <c r="BF267" s="191"/>
    </row>
    <row r="268" spans="1:58" ht="5.15" customHeight="1">
      <c r="A268" s="21"/>
      <c r="B268" s="21"/>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21"/>
      <c r="AF268" s="21"/>
      <c r="AR268" s="127" t="str">
        <f>IF(AS268="","",MAX(AR$229:AR267)+1)</f>
        <v/>
      </c>
      <c r="AW268" s="131" t="str">
        <f t="shared" si="0"/>
        <v/>
      </c>
      <c r="AX268" s="131" t="str">
        <f t="shared" si="1"/>
        <v/>
      </c>
      <c r="AY268" s="131" t="str">
        <f t="shared" si="2"/>
        <v/>
      </c>
      <c r="AZ268" s="131" t="str">
        <f t="shared" si="3"/>
        <v/>
      </c>
      <c r="BA268" s="131"/>
      <c r="BB268" s="131"/>
      <c r="BC268" s="191"/>
      <c r="BF268" s="191"/>
    </row>
    <row r="269" spans="1:58" ht="5.1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R269" s="127" t="str">
        <f>IF(AS269="","",MAX(AR$229:AR268)+1)</f>
        <v/>
      </c>
      <c r="AW269" s="131" t="str">
        <f t="shared" si="0"/>
        <v/>
      </c>
      <c r="AX269" s="131" t="str">
        <f t="shared" si="1"/>
        <v/>
      </c>
      <c r="AY269" s="131" t="str">
        <f t="shared" si="2"/>
        <v/>
      </c>
      <c r="AZ269" s="131" t="str">
        <f t="shared" si="3"/>
        <v/>
      </c>
      <c r="BA269" s="131"/>
      <c r="BB269" s="131"/>
      <c r="BC269" s="191"/>
      <c r="BF269" s="191"/>
    </row>
    <row r="270" spans="1:58" ht="20.149999999999999" customHeight="1">
      <c r="A270" s="53"/>
      <c r="B270" s="348" t="s">
        <v>169</v>
      </c>
      <c r="C270" s="348"/>
      <c r="D270" s="348"/>
      <c r="E270" s="348"/>
      <c r="F270" s="348"/>
      <c r="G270" s="348"/>
      <c r="H270" s="348"/>
      <c r="I270" s="348"/>
      <c r="J270" s="348"/>
      <c r="K270" s="348"/>
      <c r="L270" s="348"/>
      <c r="M270" s="348"/>
      <c r="N270" s="348"/>
      <c r="O270" s="348"/>
      <c r="P270" s="348"/>
      <c r="Q270" s="333">
        <f>VLOOKUP($AG270,PriceList,3,FALSE)</f>
        <v>16031.25</v>
      </c>
      <c r="R270" s="333"/>
      <c r="S270" s="333"/>
      <c r="T270" s="333">
        <f>VLOOKUP($AG270,PriceList,4,FALSE)</f>
        <v>17955</v>
      </c>
      <c r="U270" s="333"/>
      <c r="V270" s="333"/>
      <c r="W270" s="336"/>
      <c r="X270" s="337"/>
      <c r="Y270" s="338"/>
      <c r="Z270" s="495">
        <f>Q270*W270</f>
        <v>0</v>
      </c>
      <c r="AA270" s="495"/>
      <c r="AB270" s="495"/>
      <c r="AC270" s="495">
        <f>T270*W270</f>
        <v>0</v>
      </c>
      <c r="AD270" s="495"/>
      <c r="AE270" s="495"/>
      <c r="AF270" s="21"/>
      <c r="AG270" s="56" t="s">
        <v>170</v>
      </c>
      <c r="AH270" s="61" t="s">
        <v>155</v>
      </c>
      <c r="AI270" s="61" t="b">
        <f>AND(W270&gt;0,AH270="Y")</f>
        <v>0</v>
      </c>
      <c r="AJ270" s="90" t="b">
        <f>OR(ISERROR(Q270),ISERROR(T270),ISERROR(Z270),ISERROR(AC270))</f>
        <v>0</v>
      </c>
      <c r="AQ270" s="130" t="str">
        <f>B270</f>
        <v>100Mbps Broadband Internet</v>
      </c>
      <c r="AR270" s="127" t="str">
        <f>IF(AS270="","",MAX(AR$229:AR269)+1)</f>
        <v/>
      </c>
      <c r="AS270" s="140" t="str">
        <f>IF(W270&gt;0,AQ270,"")</f>
        <v/>
      </c>
      <c r="AT270" s="141" t="str">
        <f>IF(W270&gt;0,W270,"")</f>
        <v/>
      </c>
      <c r="AU270" s="142" t="str">
        <f>IF(W270&gt;0,Z270,"")</f>
        <v/>
      </c>
      <c r="AV270" s="142" t="str">
        <f>IF(W270&gt;0,AC270,"")</f>
        <v/>
      </c>
      <c r="AW270" s="131" t="str">
        <f t="shared" si="0"/>
        <v/>
      </c>
      <c r="AX270" s="131" t="str">
        <f t="shared" si="1"/>
        <v/>
      </c>
      <c r="AY270" s="131" t="str">
        <f t="shared" si="2"/>
        <v/>
      </c>
      <c r="AZ270" s="131" t="str">
        <f t="shared" si="3"/>
        <v/>
      </c>
      <c r="BA270" s="131"/>
      <c r="BB270" s="131"/>
      <c r="BC270" s="191"/>
      <c r="BF270" s="191"/>
    </row>
    <row r="271" spans="1:58" ht="5.1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R271" s="127" t="str">
        <f>IF(AS271="","",MAX(AR$229:AR270)+1)</f>
        <v/>
      </c>
      <c r="AW271" s="131" t="str">
        <f t="shared" si="0"/>
        <v/>
      </c>
      <c r="AX271" s="131" t="str">
        <f t="shared" si="1"/>
        <v/>
      </c>
      <c r="AY271" s="131" t="str">
        <f t="shared" si="2"/>
        <v/>
      </c>
      <c r="AZ271" s="131" t="str">
        <f t="shared" si="3"/>
        <v/>
      </c>
      <c r="BA271" s="131"/>
      <c r="BB271" s="131"/>
      <c r="BC271" s="191"/>
      <c r="BF271" s="191"/>
    </row>
    <row r="272" spans="1:58" ht="5.15" customHeight="1">
      <c r="A272" s="21"/>
      <c r="B272" s="21"/>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21"/>
      <c r="AF272" s="21"/>
      <c r="AR272" s="127" t="str">
        <f>IF(AS272="","",MAX(AR$229:AR271)+1)</f>
        <v/>
      </c>
      <c r="AW272" s="131" t="str">
        <f t="shared" si="0"/>
        <v/>
      </c>
      <c r="AX272" s="131" t="str">
        <f t="shared" si="1"/>
        <v/>
      </c>
      <c r="AY272" s="131" t="str">
        <f t="shared" si="2"/>
        <v/>
      </c>
      <c r="AZ272" s="131" t="str">
        <f t="shared" si="3"/>
        <v/>
      </c>
      <c r="BA272" s="131"/>
      <c r="BB272" s="131"/>
      <c r="BC272" s="191"/>
      <c r="BF272" s="191"/>
    </row>
    <row r="273" spans="1:58" ht="5.1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R273" s="127" t="str">
        <f>IF(AS273="","",MAX(AR$229:AR272)+1)</f>
        <v/>
      </c>
      <c r="AW273" s="131" t="str">
        <f t="shared" si="0"/>
        <v/>
      </c>
      <c r="AX273" s="131" t="str">
        <f t="shared" si="1"/>
        <v/>
      </c>
      <c r="AY273" s="131" t="str">
        <f t="shared" si="2"/>
        <v/>
      </c>
      <c r="AZ273" s="131" t="str">
        <f t="shared" si="3"/>
        <v/>
      </c>
      <c r="BA273" s="131"/>
      <c r="BB273" s="131"/>
      <c r="BC273" s="191"/>
      <c r="BF273" s="191"/>
    </row>
    <row r="274" spans="1:58" ht="30" customHeight="1">
      <c r="A274" s="53"/>
      <c r="B274" s="334" t="s">
        <v>171</v>
      </c>
      <c r="C274" s="334"/>
      <c r="D274" s="334"/>
      <c r="E274" s="334"/>
      <c r="F274" s="334"/>
      <c r="G274" s="334"/>
      <c r="H274" s="334"/>
      <c r="I274" s="334"/>
      <c r="J274" s="334"/>
      <c r="K274" s="334"/>
      <c r="L274" s="334"/>
      <c r="M274" s="334"/>
      <c r="N274" s="334"/>
      <c r="O274" s="334"/>
      <c r="P274" s="334"/>
      <c r="Q274" s="333">
        <f>VLOOKUP($AG274,PriceList,3,FALSE)</f>
        <v>16556.62</v>
      </c>
      <c r="R274" s="333"/>
      <c r="S274" s="333"/>
      <c r="T274" s="333">
        <f>VLOOKUP($AG274,PriceList,4,FALSE)</f>
        <v>18543.414400000001</v>
      </c>
      <c r="U274" s="333"/>
      <c r="V274" s="333"/>
      <c r="W274" s="336"/>
      <c r="X274" s="337"/>
      <c r="Y274" s="338"/>
      <c r="Z274" s="495">
        <f>Q274*W274</f>
        <v>0</v>
      </c>
      <c r="AA274" s="495"/>
      <c r="AB274" s="495"/>
      <c r="AC274" s="495">
        <f>T274*W274</f>
        <v>0</v>
      </c>
      <c r="AD274" s="495"/>
      <c r="AE274" s="495"/>
      <c r="AF274" s="21"/>
      <c r="AG274" s="56" t="s">
        <v>172</v>
      </c>
      <c r="AH274" s="61" t="s">
        <v>155</v>
      </c>
      <c r="AI274" s="61" t="b">
        <f>AND(W274&gt;0,AH274="Y")</f>
        <v>0</v>
      </c>
      <c r="AJ274" s="90" t="b">
        <f>OR(ISERROR(Q274),ISERROR(T274),ISERROR(Z274),ISERROR(AC274))</f>
        <v>0</v>
      </c>
      <c r="AQ274" s="130" t="s">
        <v>173</v>
      </c>
      <c r="AR274" s="127" t="str">
        <f>IF(AS274="","",MAX(AR$229:AR273)+1)</f>
        <v/>
      </c>
      <c r="AS274" s="140" t="str">
        <f>IF(W274&gt;0,AQ274,"")</f>
        <v/>
      </c>
      <c r="AT274" s="141" t="str">
        <f>IF(W274&gt;0,W274,"")</f>
        <v/>
      </c>
      <c r="AU274" s="142" t="str">
        <f>IF(W274&gt;0,Z274,"")</f>
        <v/>
      </c>
      <c r="AV274" s="142" t="str">
        <f>IF(W274&gt;0,AC274,"")</f>
        <v/>
      </c>
      <c r="AW274" s="131" t="str">
        <f t="shared" si="0"/>
        <v/>
      </c>
      <c r="AX274" s="131" t="str">
        <f t="shared" si="1"/>
        <v/>
      </c>
      <c r="AY274" s="131" t="str">
        <f t="shared" si="2"/>
        <v/>
      </c>
      <c r="AZ274" s="131" t="str">
        <f t="shared" si="3"/>
        <v/>
      </c>
      <c r="BA274" s="131"/>
      <c r="BB274" s="131"/>
      <c r="BC274" s="191"/>
      <c r="BF274" s="191"/>
    </row>
    <row r="275" spans="1:58" ht="5.1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R275" s="127" t="str">
        <f>IF(AS275="","",MAX(AR$229:AR274)+1)</f>
        <v/>
      </c>
      <c r="AW275" s="131" t="str">
        <f t="shared" si="0"/>
        <v/>
      </c>
      <c r="AX275" s="131" t="str">
        <f t="shared" si="1"/>
        <v/>
      </c>
      <c r="AY275" s="131" t="str">
        <f t="shared" si="2"/>
        <v/>
      </c>
      <c r="AZ275" s="131" t="str">
        <f t="shared" si="3"/>
        <v/>
      </c>
      <c r="BA275" s="131"/>
      <c r="BB275" s="131"/>
      <c r="BC275" s="191"/>
      <c r="BF275" s="191"/>
    </row>
    <row r="276" spans="1:58" ht="5.15" customHeight="1">
      <c r="A276" s="21"/>
      <c r="B276" s="21"/>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21"/>
      <c r="AF276" s="21"/>
      <c r="AR276" s="127" t="str">
        <f>IF(AS276="","",MAX(AR$229:AR275)+1)</f>
        <v/>
      </c>
      <c r="AW276" s="131" t="str">
        <f t="shared" si="0"/>
        <v/>
      </c>
      <c r="AX276" s="131" t="str">
        <f t="shared" si="1"/>
        <v/>
      </c>
      <c r="AY276" s="131" t="str">
        <f t="shared" si="2"/>
        <v/>
      </c>
      <c r="AZ276" s="131" t="str">
        <f t="shared" si="3"/>
        <v/>
      </c>
      <c r="BA276" s="131"/>
      <c r="BB276" s="131"/>
      <c r="BC276" s="191"/>
      <c r="BF276" s="191"/>
    </row>
    <row r="277" spans="1:58" ht="5.1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R277" s="127" t="str">
        <f>IF(AS277="","",MAX(AR$229:AR276)+1)</f>
        <v/>
      </c>
      <c r="AW277" s="131" t="str">
        <f t="shared" si="0"/>
        <v/>
      </c>
      <c r="AX277" s="131" t="str">
        <f t="shared" si="1"/>
        <v/>
      </c>
      <c r="AY277" s="131" t="str">
        <f t="shared" si="2"/>
        <v/>
      </c>
      <c r="AZ277" s="131" t="str">
        <f t="shared" si="3"/>
        <v/>
      </c>
      <c r="BA277" s="131"/>
      <c r="BB277" s="131"/>
      <c r="BC277" s="191"/>
      <c r="BF277" s="191"/>
    </row>
    <row r="278" spans="1:58" ht="30" customHeight="1">
      <c r="A278" s="53"/>
      <c r="B278" s="334" t="s">
        <v>174</v>
      </c>
      <c r="C278" s="348"/>
      <c r="D278" s="348"/>
      <c r="E278" s="348"/>
      <c r="F278" s="348"/>
      <c r="G278" s="348"/>
      <c r="H278" s="348"/>
      <c r="I278" s="348"/>
      <c r="J278" s="348"/>
      <c r="K278" s="348"/>
      <c r="L278" s="348"/>
      <c r="M278" s="348"/>
      <c r="N278" s="348"/>
      <c r="O278" s="348"/>
      <c r="P278" s="348"/>
      <c r="Q278" s="333">
        <f>VLOOKUP($AG278,PriceList,3,FALSE)</f>
        <v>72</v>
      </c>
      <c r="R278" s="333"/>
      <c r="S278" s="333"/>
      <c r="T278" s="333">
        <f>VLOOKUP($AG278,PriceList,4,FALSE)</f>
        <v>80.64</v>
      </c>
      <c r="U278" s="333"/>
      <c r="V278" s="333"/>
      <c r="W278" s="336"/>
      <c r="X278" s="337"/>
      <c r="Y278" s="338"/>
      <c r="Z278" s="333">
        <f>Q278*W278</f>
        <v>0</v>
      </c>
      <c r="AA278" s="333"/>
      <c r="AB278" s="333"/>
      <c r="AC278" s="333">
        <f>T278*W278</f>
        <v>0</v>
      </c>
      <c r="AD278" s="333"/>
      <c r="AE278" s="333"/>
      <c r="AF278" s="21"/>
      <c r="AG278" s="56" t="s">
        <v>175</v>
      </c>
      <c r="AI278" s="61" t="b">
        <f>AND(W278&gt;0,AH278="Y")</f>
        <v>0</v>
      </c>
      <c r="AJ278" s="90" t="b">
        <f>OR(ISERROR(Q278),ISERROR(T278),ISERROR(Z278),ISERROR(AC278))</f>
        <v>0</v>
      </c>
      <c r="AQ278" s="130" t="s">
        <v>176</v>
      </c>
      <c r="AR278" s="127" t="str">
        <f>IF(AS278="","",MAX(AR$229:AR277)+1)</f>
        <v/>
      </c>
      <c r="AS278" s="140" t="str">
        <f>IF(W278&gt;0,AQ278,"")</f>
        <v/>
      </c>
      <c r="AT278" s="141" t="str">
        <f>IF(W278&gt;0,W278,"")</f>
        <v/>
      </c>
      <c r="AU278" s="142" t="str">
        <f>IF(W278&gt;0,Z278,"")</f>
        <v/>
      </c>
      <c r="AV278" s="142" t="str">
        <f>IF(W278&gt;0,AC278,"")</f>
        <v/>
      </c>
      <c r="AW278" s="131" t="str">
        <f t="shared" si="0"/>
        <v/>
      </c>
      <c r="AX278" s="131" t="str">
        <f t="shared" si="1"/>
        <v/>
      </c>
      <c r="AY278" s="131" t="str">
        <f t="shared" si="2"/>
        <v/>
      </c>
      <c r="AZ278" s="131" t="str">
        <f t="shared" si="3"/>
        <v/>
      </c>
      <c r="BA278" s="131"/>
      <c r="BB278" s="131"/>
      <c r="BC278" s="191"/>
      <c r="BF278" s="191"/>
    </row>
    <row r="279" spans="1:58" ht="5.1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R279" s="127" t="str">
        <f>IF(AS279="","",MAX(AR$229:AR278)+1)</f>
        <v/>
      </c>
      <c r="AW279" s="131" t="str">
        <f t="shared" si="0"/>
        <v/>
      </c>
      <c r="AX279" s="131" t="str">
        <f t="shared" si="1"/>
        <v/>
      </c>
      <c r="AY279" s="131" t="str">
        <f t="shared" si="2"/>
        <v/>
      </c>
      <c r="AZ279" s="131" t="str">
        <f t="shared" si="3"/>
        <v/>
      </c>
      <c r="BA279" s="131"/>
      <c r="BB279" s="131"/>
      <c r="BC279" s="191"/>
      <c r="BF279" s="191"/>
    </row>
    <row r="280" spans="1:58" ht="5.15" customHeight="1">
      <c r="A280" s="21"/>
      <c r="B280" s="21"/>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21"/>
      <c r="AF280" s="21"/>
      <c r="AR280" s="127" t="str">
        <f>IF(AS280="","",MAX(AR$229:AR279)+1)</f>
        <v/>
      </c>
      <c r="AW280" s="131" t="str">
        <f t="shared" si="0"/>
        <v/>
      </c>
      <c r="AX280" s="131" t="str">
        <f t="shared" si="1"/>
        <v/>
      </c>
      <c r="AY280" s="131" t="str">
        <f t="shared" si="2"/>
        <v/>
      </c>
      <c r="AZ280" s="131" t="str">
        <f t="shared" si="3"/>
        <v/>
      </c>
      <c r="BA280" s="131"/>
      <c r="BB280" s="131"/>
      <c r="BC280" s="191"/>
      <c r="BF280" s="191"/>
    </row>
    <row r="281" spans="1:58" ht="5.1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R281" s="127" t="str">
        <f>IF(AS281="","",MAX(AR$229:AR280)+1)</f>
        <v/>
      </c>
      <c r="AW281" s="131" t="str">
        <f t="shared" si="0"/>
        <v/>
      </c>
      <c r="AX281" s="131" t="str">
        <f t="shared" si="1"/>
        <v/>
      </c>
      <c r="AY281" s="131" t="str">
        <f t="shared" si="2"/>
        <v/>
      </c>
      <c r="AZ281" s="131" t="str">
        <f t="shared" si="3"/>
        <v/>
      </c>
      <c r="BA281" s="131"/>
      <c r="BB281" s="131"/>
      <c r="BC281" s="191"/>
      <c r="BF281" s="191"/>
    </row>
    <row r="282" spans="1:58" ht="30" customHeight="1">
      <c r="A282" s="53"/>
      <c r="B282" s="334" t="s">
        <v>177</v>
      </c>
      <c r="C282" s="348"/>
      <c r="D282" s="348"/>
      <c r="E282" s="348"/>
      <c r="F282" s="348"/>
      <c r="G282" s="348"/>
      <c r="H282" s="348"/>
      <c r="I282" s="348"/>
      <c r="J282" s="348"/>
      <c r="K282" s="348"/>
      <c r="L282" s="348"/>
      <c r="M282" s="348"/>
      <c r="N282" s="348"/>
      <c r="O282" s="348"/>
      <c r="P282" s="348"/>
      <c r="Q282" s="333">
        <f>VLOOKUP($AG282,PriceList,3,FALSE)</f>
        <v>202.5</v>
      </c>
      <c r="R282" s="333"/>
      <c r="S282" s="333"/>
      <c r="T282" s="333">
        <f>VLOOKUP($AG282,PriceList,4,FALSE)</f>
        <v>226.8</v>
      </c>
      <c r="U282" s="333"/>
      <c r="V282" s="333"/>
      <c r="W282" s="336"/>
      <c r="X282" s="337"/>
      <c r="Y282" s="338"/>
      <c r="Z282" s="333">
        <f>Q282*W282</f>
        <v>0</v>
      </c>
      <c r="AA282" s="333"/>
      <c r="AB282" s="333"/>
      <c r="AC282" s="333">
        <f>T282*W282</f>
        <v>0</v>
      </c>
      <c r="AD282" s="333"/>
      <c r="AE282" s="333"/>
      <c r="AF282" s="21"/>
      <c r="AG282" s="56" t="s">
        <v>178</v>
      </c>
      <c r="AH282" s="61" t="s">
        <v>155</v>
      </c>
      <c r="AI282" s="61" t="b">
        <f>AND(W282&gt;0,AH282="Y")</f>
        <v>0</v>
      </c>
      <c r="AJ282" s="90" t="b">
        <f>OR(ISERROR(Q282),ISERROR(T282),ISERROR(Z282),ISERROR(AC282))</f>
        <v>0</v>
      </c>
      <c r="AQ282" s="130" t="s">
        <v>179</v>
      </c>
      <c r="AR282" s="127" t="str">
        <f>IF(AS282="","",MAX(AR$229:AR281)+1)</f>
        <v/>
      </c>
      <c r="AS282" s="140" t="str">
        <f>IF(W282&gt;0,AQ282,"")</f>
        <v/>
      </c>
      <c r="AT282" s="141" t="str">
        <f>IF(W282&gt;0,W282,"")</f>
        <v/>
      </c>
      <c r="AU282" s="142" t="str">
        <f>IF(W282&gt;0,Z282,"")</f>
        <v/>
      </c>
      <c r="AV282" s="142" t="str">
        <f>IF(W282&gt;0,AC282,"")</f>
        <v/>
      </c>
      <c r="AW282" s="131" t="str">
        <f t="shared" si="0"/>
        <v/>
      </c>
      <c r="AX282" s="131" t="str">
        <f t="shared" si="1"/>
        <v/>
      </c>
      <c r="AY282" s="131" t="str">
        <f t="shared" si="2"/>
        <v/>
      </c>
      <c r="AZ282" s="131" t="str">
        <f t="shared" si="3"/>
        <v/>
      </c>
      <c r="BA282" s="131"/>
      <c r="BB282" s="131"/>
      <c r="BC282" s="191"/>
      <c r="BF282" s="191"/>
    </row>
    <row r="283" spans="1:58" ht="5.1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R283" s="127" t="str">
        <f>IF(AS283="","",MAX(AR$229:AR282)+1)</f>
        <v/>
      </c>
      <c r="AW283" s="131" t="str">
        <f t="shared" si="0"/>
        <v/>
      </c>
      <c r="AX283" s="131" t="str">
        <f t="shared" si="1"/>
        <v/>
      </c>
      <c r="AY283" s="131" t="str">
        <f t="shared" si="2"/>
        <v/>
      </c>
      <c r="AZ283" s="131" t="str">
        <f t="shared" si="3"/>
        <v/>
      </c>
      <c r="BA283" s="131"/>
      <c r="BB283" s="131"/>
      <c r="BC283" s="191"/>
      <c r="BF283" s="191"/>
    </row>
    <row r="284" spans="1:58" ht="5.15" customHeight="1">
      <c r="A284" s="21"/>
      <c r="B284" s="21"/>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21"/>
      <c r="AF284" s="21"/>
      <c r="AR284" s="127" t="str">
        <f>IF(AS284="","",MAX(AR$229:AR283)+1)</f>
        <v/>
      </c>
      <c r="AW284" s="131" t="str">
        <f t="shared" si="0"/>
        <v/>
      </c>
      <c r="AX284" s="131" t="str">
        <f t="shared" si="1"/>
        <v/>
      </c>
      <c r="AY284" s="131" t="str">
        <f t="shared" si="2"/>
        <v/>
      </c>
      <c r="AZ284" s="131" t="str">
        <f t="shared" si="3"/>
        <v/>
      </c>
      <c r="BA284" s="131"/>
      <c r="BB284" s="131"/>
      <c r="BC284" s="191"/>
      <c r="BF284" s="191"/>
    </row>
    <row r="285" spans="1:58" ht="10.25" customHeight="1" thickBo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R285" s="127" t="str">
        <f>IF(AS285="","",MAX(AR$229:AR284)+1)</f>
        <v/>
      </c>
      <c r="AW285" s="131" t="str">
        <f t="shared" si="0"/>
        <v/>
      </c>
      <c r="AX285" s="131" t="str">
        <f t="shared" si="1"/>
        <v/>
      </c>
      <c r="AY285" s="131" t="str">
        <f t="shared" si="2"/>
        <v/>
      </c>
      <c r="AZ285" s="131" t="str">
        <f t="shared" si="3"/>
        <v/>
      </c>
      <c r="BA285" s="131"/>
      <c r="BB285" s="131"/>
      <c r="BC285" s="191"/>
      <c r="BF285" s="191"/>
    </row>
    <row r="286" spans="1:58" ht="25.25" customHeight="1" thickBot="1">
      <c r="A286" s="21"/>
      <c r="B286" s="492" t="s">
        <v>180</v>
      </c>
      <c r="C286" s="493"/>
      <c r="D286" s="493"/>
      <c r="E286" s="493"/>
      <c r="F286" s="493"/>
      <c r="G286" s="493"/>
      <c r="H286" s="493"/>
      <c r="I286" s="493"/>
      <c r="J286" s="493"/>
      <c r="K286" s="493"/>
      <c r="L286" s="493"/>
      <c r="M286" s="493"/>
      <c r="N286" s="493"/>
      <c r="O286" s="493"/>
      <c r="P286" s="493"/>
      <c r="Q286" s="493"/>
      <c r="R286" s="493"/>
      <c r="S286" s="493"/>
      <c r="T286" s="493"/>
      <c r="U286" s="493"/>
      <c r="V286" s="493"/>
      <c r="W286" s="493"/>
      <c r="X286" s="493"/>
      <c r="Y286" s="493"/>
      <c r="Z286" s="493"/>
      <c r="AA286" s="493"/>
      <c r="AB286" s="493"/>
      <c r="AC286" s="493"/>
      <c r="AD286" s="493"/>
      <c r="AE286" s="494"/>
      <c r="AF286" s="21"/>
      <c r="AR286" s="127" t="str">
        <f>IF(AS286="","",MAX(AR$229:AR285)+1)</f>
        <v/>
      </c>
      <c r="AW286" s="131" t="str">
        <f t="shared" si="0"/>
        <v/>
      </c>
      <c r="AX286" s="131" t="str">
        <f t="shared" si="1"/>
        <v/>
      </c>
      <c r="AY286" s="131" t="str">
        <f t="shared" si="2"/>
        <v/>
      </c>
      <c r="AZ286" s="131" t="str">
        <f t="shared" si="3"/>
        <v/>
      </c>
      <c r="BA286" s="131"/>
      <c r="BB286" s="131"/>
      <c r="BC286" s="191"/>
      <c r="BF286" s="191"/>
    </row>
    <row r="287" spans="1:58" ht="7.2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R287" s="127" t="str">
        <f>IF(AS287="","",MAX(AR$229:AR286)+1)</f>
        <v/>
      </c>
      <c r="AW287" s="131" t="str">
        <f t="shared" si="0"/>
        <v/>
      </c>
      <c r="AX287" s="131" t="str">
        <f t="shared" si="1"/>
        <v/>
      </c>
      <c r="AY287" s="131" t="str">
        <f t="shared" si="2"/>
        <v/>
      </c>
      <c r="AZ287" s="131" t="str">
        <f t="shared" si="3"/>
        <v/>
      </c>
      <c r="BA287" s="131"/>
      <c r="BB287" s="131"/>
      <c r="BC287" s="191"/>
      <c r="BF287" s="191"/>
    </row>
    <row r="288" spans="1:58" ht="20.149999999999999" customHeight="1">
      <c r="A288" s="53"/>
      <c r="B288" s="30"/>
      <c r="C288" s="409" t="s">
        <v>181</v>
      </c>
      <c r="D288" s="409"/>
      <c r="E288" s="409"/>
      <c r="F288" s="409"/>
      <c r="G288" s="409"/>
      <c r="H288" s="409"/>
      <c r="I288" s="409"/>
      <c r="J288" s="409"/>
      <c r="K288" s="409"/>
      <c r="L288" s="409"/>
      <c r="M288" s="409"/>
      <c r="N288" s="409"/>
      <c r="O288" s="409"/>
      <c r="P288" s="409"/>
      <c r="Q288" s="409"/>
      <c r="R288" s="409"/>
      <c r="S288" s="409"/>
      <c r="T288" s="409"/>
      <c r="U288" s="409"/>
      <c r="V288" s="409"/>
      <c r="W288" s="409"/>
      <c r="X288" s="409"/>
      <c r="Y288" s="409"/>
      <c r="Z288" s="409"/>
      <c r="AA288" s="409"/>
      <c r="AB288" s="409"/>
      <c r="AC288" s="409"/>
      <c r="AD288" s="409"/>
      <c r="AE288" s="30"/>
      <c r="AF288" s="21"/>
      <c r="AR288" s="127" t="str">
        <f>IF(AS288="","",MAX(AR$229:AR287)+1)</f>
        <v/>
      </c>
      <c r="AW288" s="131" t="str">
        <f t="shared" si="0"/>
        <v/>
      </c>
      <c r="AX288" s="131" t="str">
        <f t="shared" si="1"/>
        <v/>
      </c>
      <c r="AY288" s="131" t="str">
        <f t="shared" si="2"/>
        <v/>
      </c>
      <c r="AZ288" s="131" t="str">
        <f t="shared" si="3"/>
        <v/>
      </c>
      <c r="BA288" s="131"/>
      <c r="BB288" s="131"/>
      <c r="BC288" s="191"/>
      <c r="BF288" s="191"/>
    </row>
    <row r="289" spans="1:58" ht="7.2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R289" s="127" t="str">
        <f>IF(AS289="","",MAX(AR$229:AR288)+1)</f>
        <v/>
      </c>
      <c r="AW289" s="131" t="str">
        <f t="shared" si="0"/>
        <v/>
      </c>
      <c r="AX289" s="131" t="str">
        <f t="shared" si="1"/>
        <v/>
      </c>
      <c r="AY289" s="131" t="str">
        <f t="shared" si="2"/>
        <v/>
      </c>
      <c r="AZ289" s="131" t="str">
        <f t="shared" si="3"/>
        <v/>
      </c>
      <c r="BA289" s="131"/>
      <c r="BB289" s="131"/>
      <c r="BC289" s="191"/>
      <c r="BF289" s="191"/>
    </row>
    <row r="290" spans="1:58" ht="20.149999999999999" customHeight="1">
      <c r="A290" s="21"/>
      <c r="B290" s="427" t="s">
        <v>150</v>
      </c>
      <c r="C290" s="427"/>
      <c r="D290" s="427"/>
      <c r="E290" s="427"/>
      <c r="F290" s="427"/>
      <c r="G290" s="427"/>
      <c r="H290" s="427"/>
      <c r="I290" s="427"/>
      <c r="J290" s="427"/>
      <c r="K290" s="427"/>
      <c r="L290" s="427"/>
      <c r="M290" s="427"/>
      <c r="N290" s="427"/>
      <c r="O290" s="427"/>
      <c r="P290" s="427"/>
      <c r="Q290" s="376" t="s">
        <v>2735</v>
      </c>
      <c r="R290" s="376"/>
      <c r="S290" s="376"/>
      <c r="T290" s="376"/>
      <c r="U290" s="376"/>
      <c r="V290" s="376"/>
      <c r="W290" s="368" t="s">
        <v>2744</v>
      </c>
      <c r="X290" s="361"/>
      <c r="Y290" s="361"/>
      <c r="Z290" s="403" t="s">
        <v>152</v>
      </c>
      <c r="AA290" s="403"/>
      <c r="AB290" s="403"/>
      <c r="AC290" s="403"/>
      <c r="AD290" s="403"/>
      <c r="AE290" s="403"/>
      <c r="AF290" s="21"/>
      <c r="AR290" s="127" t="str">
        <f>IF(AS290="","",MAX(AR$229:AR289)+1)</f>
        <v/>
      </c>
      <c r="AW290" s="131" t="str">
        <f t="shared" si="0"/>
        <v/>
      </c>
      <c r="AX290" s="131" t="str">
        <f t="shared" si="1"/>
        <v/>
      </c>
      <c r="AY290" s="131" t="str">
        <f t="shared" si="2"/>
        <v/>
      </c>
      <c r="AZ290" s="131" t="str">
        <f t="shared" si="3"/>
        <v/>
      </c>
      <c r="BA290" s="131"/>
      <c r="BB290" s="131"/>
      <c r="BC290" s="191"/>
      <c r="BF290" s="191"/>
    </row>
    <row r="291" spans="1:58" ht="20.149999999999999" customHeight="1">
      <c r="A291" s="21"/>
      <c r="B291" s="427"/>
      <c r="C291" s="427"/>
      <c r="D291" s="427"/>
      <c r="E291" s="427"/>
      <c r="F291" s="427"/>
      <c r="G291" s="427"/>
      <c r="H291" s="427"/>
      <c r="I291" s="427"/>
      <c r="J291" s="427"/>
      <c r="K291" s="427"/>
      <c r="L291" s="427"/>
      <c r="M291" s="427"/>
      <c r="N291" s="427"/>
      <c r="O291" s="427"/>
      <c r="P291" s="427"/>
      <c r="Q291" s="347" t="s">
        <v>66</v>
      </c>
      <c r="R291" s="347"/>
      <c r="S291" s="347"/>
      <c r="T291" s="347" t="s">
        <v>67</v>
      </c>
      <c r="U291" s="347"/>
      <c r="V291" s="347"/>
      <c r="W291" s="361"/>
      <c r="X291" s="361"/>
      <c r="Y291" s="361"/>
      <c r="Z291" s="347" t="s">
        <v>66</v>
      </c>
      <c r="AA291" s="347"/>
      <c r="AB291" s="347"/>
      <c r="AC291" s="347" t="s">
        <v>67</v>
      </c>
      <c r="AD291" s="347"/>
      <c r="AE291" s="347"/>
      <c r="AF291" s="21"/>
      <c r="AR291" s="127" t="str">
        <f>IF(AS291="","",MAX(AR$229:AR290)+1)</f>
        <v/>
      </c>
      <c r="AW291" s="131" t="str">
        <f t="shared" si="0"/>
        <v/>
      </c>
      <c r="AX291" s="131" t="str">
        <f t="shared" si="1"/>
        <v/>
      </c>
      <c r="AY291" s="131" t="str">
        <f t="shared" si="2"/>
        <v/>
      </c>
      <c r="AZ291" s="131" t="str">
        <f t="shared" si="3"/>
        <v/>
      </c>
      <c r="BA291" s="131"/>
      <c r="BB291" s="131"/>
      <c r="BC291" s="191"/>
      <c r="BF291" s="191"/>
    </row>
    <row r="292" spans="1:58" ht="7.2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R292" s="127" t="str">
        <f>IF(AS292="","",MAX(AR$229:AR291)+1)</f>
        <v/>
      </c>
      <c r="AW292" s="131" t="str">
        <f t="shared" ref="AW292:AW355" si="4">IFERROR(INDEX($AS$242:$AS$835,MATCH(ROW()-ROW($AW$226),$AR$242:$AR$835,0)),"")</f>
        <v/>
      </c>
      <c r="AX292" s="131" t="str">
        <f t="shared" ref="AX292:AX355" si="5">IFERROR(INDEX($AT$242:$AT$835,MATCH(ROW()-ROW($AX$226),$AR$242:$AR$835,0)),"")</f>
        <v/>
      </c>
      <c r="AY292" s="131" t="str">
        <f t="shared" ref="AY292:AY355" si="6">IFERROR(INDEX($AU$242:$AU$835,MATCH(ROW()-ROW($AY$226),$AR$242:$AR$835,0)),"")</f>
        <v/>
      </c>
      <c r="AZ292" s="131" t="str">
        <f t="shared" ref="AZ292:AZ355" si="7">IFERROR(INDEX($AV$242:$AV$835,MATCH(ROW()-ROW($AZ$226),$AR$242:$AR$835,0)),"")</f>
        <v/>
      </c>
      <c r="BA292" s="131"/>
      <c r="BB292" s="131"/>
      <c r="BC292" s="191"/>
      <c r="BF292" s="191"/>
    </row>
    <row r="293" spans="1:58" ht="20.149999999999999" customHeight="1">
      <c r="A293" s="53"/>
      <c r="B293" s="348" t="s">
        <v>182</v>
      </c>
      <c r="C293" s="348"/>
      <c r="D293" s="348"/>
      <c r="E293" s="348"/>
      <c r="F293" s="348"/>
      <c r="G293" s="348"/>
      <c r="H293" s="348"/>
      <c r="I293" s="348"/>
      <c r="J293" s="348"/>
      <c r="K293" s="348"/>
      <c r="L293" s="348"/>
      <c r="M293" s="348"/>
      <c r="N293" s="348"/>
      <c r="O293" s="348"/>
      <c r="P293" s="348"/>
      <c r="Q293" s="333">
        <f>VLOOKUP($AG293,PriceList,3,FALSE)</f>
        <v>163.12</v>
      </c>
      <c r="R293" s="333"/>
      <c r="S293" s="333"/>
      <c r="T293" s="333">
        <f>VLOOKUP($AG293,PriceList,4,FALSE)</f>
        <v>182.6944</v>
      </c>
      <c r="U293" s="333"/>
      <c r="V293" s="333"/>
      <c r="W293" s="336"/>
      <c r="X293" s="337"/>
      <c r="Y293" s="338"/>
      <c r="Z293" s="333">
        <f>Q293*W293</f>
        <v>0</v>
      </c>
      <c r="AA293" s="333"/>
      <c r="AB293" s="333"/>
      <c r="AC293" s="333">
        <f>T293*W293</f>
        <v>0</v>
      </c>
      <c r="AD293" s="333"/>
      <c r="AE293" s="333"/>
      <c r="AF293" s="21"/>
      <c r="AG293" s="56" t="s">
        <v>183</v>
      </c>
      <c r="AH293" s="61" t="s">
        <v>155</v>
      </c>
      <c r="AI293" s="61" t="b">
        <f>AND(W293&gt;0,AH293="Y")</f>
        <v>0</v>
      </c>
      <c r="AJ293" s="90" t="b">
        <f>OR(ISERROR(Q293),ISERROR(T293),ISERROR(Z293),ISERROR(AC293))</f>
        <v>0</v>
      </c>
      <c r="AQ293" s="130" t="str">
        <f>B293</f>
        <v>Phone Line &amp; Handset Package</v>
      </c>
      <c r="AR293" s="127" t="str">
        <f>IF(AS293="","",MAX(AR$229:AR292)+1)</f>
        <v/>
      </c>
      <c r="AS293" s="140" t="str">
        <f>IF(W293&gt;0,AQ293,"")</f>
        <v/>
      </c>
      <c r="AT293" s="141" t="str">
        <f>IF(W293&gt;0,W293,"")</f>
        <v/>
      </c>
      <c r="AU293" s="142" t="str">
        <f>IF(W293&gt;0,Z293,"")</f>
        <v/>
      </c>
      <c r="AV293" s="142" t="str">
        <f>IF(W293&gt;0,AC293,"")</f>
        <v/>
      </c>
      <c r="AW293" s="131" t="str">
        <f t="shared" si="4"/>
        <v/>
      </c>
      <c r="AX293" s="131" t="str">
        <f t="shared" si="5"/>
        <v/>
      </c>
      <c r="AY293" s="131" t="str">
        <f t="shared" si="6"/>
        <v/>
      </c>
      <c r="AZ293" s="131" t="str">
        <f t="shared" si="7"/>
        <v/>
      </c>
      <c r="BA293" s="131"/>
      <c r="BB293" s="131"/>
      <c r="BC293" s="191"/>
      <c r="BF293" s="191"/>
    </row>
    <row r="294" spans="1:58" ht="5.1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R294" s="127" t="str">
        <f>IF(AS294="","",MAX(AR$229:AR293)+1)</f>
        <v/>
      </c>
      <c r="AW294" s="131" t="str">
        <f t="shared" si="4"/>
        <v/>
      </c>
      <c r="AX294" s="131" t="str">
        <f t="shared" si="5"/>
        <v/>
      </c>
      <c r="AY294" s="131" t="str">
        <f t="shared" si="6"/>
        <v/>
      </c>
      <c r="AZ294" s="131" t="str">
        <f t="shared" si="7"/>
        <v/>
      </c>
      <c r="BA294" s="131"/>
      <c r="BB294" s="131"/>
      <c r="BC294" s="191"/>
      <c r="BF294" s="191"/>
    </row>
    <row r="295" spans="1:58" ht="5.15" customHeight="1">
      <c r="A295" s="21"/>
      <c r="B295" s="21"/>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21"/>
      <c r="AF295" s="21"/>
      <c r="AR295" s="127" t="str">
        <f>IF(AS295="","",MAX(AR$229:AR294)+1)</f>
        <v/>
      </c>
      <c r="AW295" s="131" t="str">
        <f t="shared" si="4"/>
        <v/>
      </c>
      <c r="AX295" s="131" t="str">
        <f t="shared" si="5"/>
        <v/>
      </c>
      <c r="AY295" s="131" t="str">
        <f t="shared" si="6"/>
        <v/>
      </c>
      <c r="AZ295" s="131" t="str">
        <f t="shared" si="7"/>
        <v/>
      </c>
      <c r="BA295" s="131"/>
      <c r="BB295" s="131"/>
      <c r="BC295" s="191"/>
      <c r="BF295" s="191"/>
    </row>
    <row r="296" spans="1:58" ht="5.1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R296" s="127" t="str">
        <f>IF(AS296="","",MAX(AR$229:AR295)+1)</f>
        <v/>
      </c>
      <c r="AW296" s="131" t="str">
        <f t="shared" si="4"/>
        <v/>
      </c>
      <c r="AX296" s="131" t="str">
        <f t="shared" si="5"/>
        <v/>
      </c>
      <c r="AY296" s="131" t="str">
        <f t="shared" si="6"/>
        <v/>
      </c>
      <c r="AZ296" s="131" t="str">
        <f t="shared" si="7"/>
        <v/>
      </c>
      <c r="BA296" s="131"/>
      <c r="BB296" s="131"/>
      <c r="BC296" s="191"/>
      <c r="BF296" s="191"/>
    </row>
    <row r="297" spans="1:58" ht="20.149999999999999" customHeight="1">
      <c r="A297" s="53"/>
      <c r="B297" s="348" t="s">
        <v>184</v>
      </c>
      <c r="C297" s="348"/>
      <c r="D297" s="348"/>
      <c r="E297" s="348"/>
      <c r="F297" s="348"/>
      <c r="G297" s="348"/>
      <c r="H297" s="348"/>
      <c r="I297" s="348"/>
      <c r="J297" s="348"/>
      <c r="K297" s="348"/>
      <c r="L297" s="348"/>
      <c r="M297" s="348"/>
      <c r="N297" s="348"/>
      <c r="O297" s="348"/>
      <c r="P297" s="348"/>
      <c r="Q297" s="333">
        <f>VLOOKUP($AG297,PriceList,3,FALSE)</f>
        <v>149.62</v>
      </c>
      <c r="R297" s="333"/>
      <c r="S297" s="333"/>
      <c r="T297" s="333">
        <f>VLOOKUP($AG297,PriceList,4,FALSE)</f>
        <v>167.5744</v>
      </c>
      <c r="U297" s="333"/>
      <c r="V297" s="333"/>
      <c r="W297" s="336"/>
      <c r="X297" s="337"/>
      <c r="Y297" s="338"/>
      <c r="Z297" s="333">
        <f>Q297*W297</f>
        <v>0</v>
      </c>
      <c r="AA297" s="333"/>
      <c r="AB297" s="333"/>
      <c r="AC297" s="333">
        <f>T297*W297</f>
        <v>0</v>
      </c>
      <c r="AD297" s="333"/>
      <c r="AE297" s="333"/>
      <c r="AF297" s="21"/>
      <c r="AG297" s="56" t="s">
        <v>185</v>
      </c>
      <c r="AH297" s="61" t="s">
        <v>155</v>
      </c>
      <c r="AI297" s="61" t="b">
        <f>AND(W297&gt;0,AH297="Y")</f>
        <v>0</v>
      </c>
      <c r="AJ297" s="90" t="b">
        <f>OR(ISERROR(Q297),ISERROR(T297),ISERROR(Z297),ISERROR(AC297))</f>
        <v>0</v>
      </c>
      <c r="AQ297" s="130" t="str">
        <f>B297</f>
        <v>Telephone Line Only</v>
      </c>
      <c r="AR297" s="127" t="str">
        <f>IF(AS297="","",MAX(AR$229:AR296)+1)</f>
        <v/>
      </c>
      <c r="AS297" s="140" t="str">
        <f>IF(W297&gt;0,AQ297,"")</f>
        <v/>
      </c>
      <c r="AT297" s="141" t="str">
        <f>IF(W297&gt;0,W297,"")</f>
        <v/>
      </c>
      <c r="AU297" s="142" t="str">
        <f>IF(W297&gt;0,Z297,"")</f>
        <v/>
      </c>
      <c r="AV297" s="142" t="str">
        <f>IF(W297&gt;0,AC297,"")</f>
        <v/>
      </c>
      <c r="AW297" s="131" t="str">
        <f t="shared" si="4"/>
        <v/>
      </c>
      <c r="AX297" s="131" t="str">
        <f t="shared" si="5"/>
        <v/>
      </c>
      <c r="AY297" s="131" t="str">
        <f t="shared" si="6"/>
        <v/>
      </c>
      <c r="AZ297" s="131" t="str">
        <f t="shared" si="7"/>
        <v/>
      </c>
      <c r="BA297" s="131"/>
      <c r="BB297" s="131"/>
      <c r="BC297" s="191"/>
      <c r="BF297" s="191"/>
    </row>
    <row r="298" spans="1:58" ht="5.1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R298" s="127" t="str">
        <f>IF(AS298="","",MAX(AR$229:AR297)+1)</f>
        <v/>
      </c>
      <c r="AW298" s="131" t="str">
        <f t="shared" si="4"/>
        <v/>
      </c>
      <c r="AX298" s="131" t="str">
        <f t="shared" si="5"/>
        <v/>
      </c>
      <c r="AY298" s="131" t="str">
        <f t="shared" si="6"/>
        <v/>
      </c>
      <c r="AZ298" s="131" t="str">
        <f t="shared" si="7"/>
        <v/>
      </c>
      <c r="BA298" s="131"/>
      <c r="BB298" s="131"/>
      <c r="BC298" s="191"/>
      <c r="BF298" s="191"/>
    </row>
    <row r="299" spans="1:58" ht="5.15" customHeight="1">
      <c r="A299" s="21"/>
      <c r="B299" s="21"/>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21"/>
      <c r="AF299" s="21"/>
      <c r="AR299" s="127" t="str">
        <f>IF(AS299="","",MAX(AR$229:AR298)+1)</f>
        <v/>
      </c>
      <c r="AW299" s="131" t="str">
        <f t="shared" si="4"/>
        <v/>
      </c>
      <c r="AX299" s="131" t="str">
        <f t="shared" si="5"/>
        <v/>
      </c>
      <c r="AY299" s="131" t="str">
        <f t="shared" si="6"/>
        <v/>
      </c>
      <c r="AZ299" s="131" t="str">
        <f t="shared" si="7"/>
        <v/>
      </c>
      <c r="BA299" s="131"/>
      <c r="BB299" s="131"/>
      <c r="BC299" s="191"/>
      <c r="BF299" s="191"/>
    </row>
    <row r="300" spans="1:58" ht="5.1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R300" s="127" t="str">
        <f>IF(AS300="","",MAX(AR$229:AR299)+1)</f>
        <v/>
      </c>
      <c r="AW300" s="131" t="str">
        <f t="shared" si="4"/>
        <v/>
      </c>
      <c r="AX300" s="131" t="str">
        <f t="shared" si="5"/>
        <v/>
      </c>
      <c r="AY300" s="131" t="str">
        <f t="shared" si="6"/>
        <v/>
      </c>
      <c r="AZ300" s="131" t="str">
        <f t="shared" si="7"/>
        <v/>
      </c>
      <c r="BA300" s="131"/>
      <c r="BB300" s="131"/>
      <c r="BC300" s="191"/>
      <c r="BF300" s="191"/>
    </row>
    <row r="301" spans="1:58" ht="50.15" customHeight="1">
      <c r="A301" s="53"/>
      <c r="B301" s="334" t="s">
        <v>186</v>
      </c>
      <c r="C301" s="348"/>
      <c r="D301" s="348"/>
      <c r="E301" s="348"/>
      <c r="F301" s="348"/>
      <c r="G301" s="348"/>
      <c r="H301" s="348"/>
      <c r="I301" s="348"/>
      <c r="J301" s="348"/>
      <c r="K301" s="348"/>
      <c r="L301" s="348"/>
      <c r="M301" s="348"/>
      <c r="N301" s="348"/>
      <c r="O301" s="348"/>
      <c r="P301" s="348"/>
      <c r="Q301" s="333">
        <f>VLOOKUP($AG301,PriceList,3,FALSE)</f>
        <v>304.87</v>
      </c>
      <c r="R301" s="333"/>
      <c r="S301" s="333"/>
      <c r="T301" s="333">
        <f>VLOOKUP($AG301,PriceList,4,FALSE)</f>
        <v>341.45440000000002</v>
      </c>
      <c r="U301" s="333"/>
      <c r="V301" s="333"/>
      <c r="W301" s="336"/>
      <c r="X301" s="337"/>
      <c r="Y301" s="338"/>
      <c r="Z301" s="333">
        <f>Q301*W301</f>
        <v>0</v>
      </c>
      <c r="AA301" s="333"/>
      <c r="AB301" s="333"/>
      <c r="AC301" s="333">
        <f>T301*W301</f>
        <v>0</v>
      </c>
      <c r="AD301" s="333"/>
      <c r="AE301" s="333"/>
      <c r="AF301" s="21"/>
      <c r="AG301" s="56" t="s">
        <v>187</v>
      </c>
      <c r="AH301" s="61" t="s">
        <v>155</v>
      </c>
      <c r="AI301" s="61" t="b">
        <f>AND(W301&gt;0,AH301="Y")</f>
        <v>0</v>
      </c>
      <c r="AJ301" s="90" t="b">
        <f>OR(ISERROR(Q301),ISERROR(T301),ISERROR(Z301),ISERROR(AC301))</f>
        <v>0</v>
      </c>
      <c r="AQ301" s="130" t="s">
        <v>188</v>
      </c>
      <c r="AR301" s="127" t="str">
        <f>IF(AS301="","",MAX(AR$229:AR300)+1)</f>
        <v/>
      </c>
      <c r="AS301" s="140" t="str">
        <f>IF(W301&gt;0,AQ301,"")</f>
        <v/>
      </c>
      <c r="AT301" s="141" t="str">
        <f>IF(W301&gt;0,W301,"")</f>
        <v/>
      </c>
      <c r="AU301" s="142" t="str">
        <f>IF(W301&gt;0,Z301,"")</f>
        <v/>
      </c>
      <c r="AV301" s="142" t="str">
        <f>IF(W301&gt;0,AC301,"")</f>
        <v/>
      </c>
      <c r="AW301" s="131" t="str">
        <f t="shared" si="4"/>
        <v/>
      </c>
      <c r="AX301" s="131" t="str">
        <f t="shared" si="5"/>
        <v/>
      </c>
      <c r="AY301" s="131" t="str">
        <f t="shared" si="6"/>
        <v/>
      </c>
      <c r="AZ301" s="131" t="str">
        <f t="shared" si="7"/>
        <v/>
      </c>
      <c r="BA301" s="131"/>
      <c r="BB301" s="131"/>
      <c r="BC301" s="191"/>
      <c r="BF301" s="191"/>
    </row>
    <row r="302" spans="1:58" ht="5.1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R302" s="127" t="str">
        <f>IF(AS302="","",MAX(AR$229:AR301)+1)</f>
        <v/>
      </c>
      <c r="AW302" s="131" t="str">
        <f t="shared" si="4"/>
        <v/>
      </c>
      <c r="AX302" s="131" t="str">
        <f t="shared" si="5"/>
        <v/>
      </c>
      <c r="AY302" s="131" t="str">
        <f t="shared" si="6"/>
        <v/>
      </c>
      <c r="AZ302" s="131" t="str">
        <f t="shared" si="7"/>
        <v/>
      </c>
      <c r="BA302" s="131"/>
      <c r="BB302" s="131"/>
      <c r="BC302" s="191"/>
      <c r="BF302" s="191"/>
    </row>
    <row r="303" spans="1:58" ht="5.15" customHeight="1">
      <c r="A303" s="21"/>
      <c r="B303" s="21"/>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21"/>
      <c r="AF303" s="21"/>
      <c r="AR303" s="127" t="str">
        <f>IF(AS303="","",MAX(AR$229:AR302)+1)</f>
        <v/>
      </c>
      <c r="AW303" s="131" t="str">
        <f t="shared" si="4"/>
        <v/>
      </c>
      <c r="AX303" s="131" t="str">
        <f t="shared" si="5"/>
        <v/>
      </c>
      <c r="AY303" s="131" t="str">
        <f t="shared" si="6"/>
        <v/>
      </c>
      <c r="AZ303" s="131" t="str">
        <f t="shared" si="7"/>
        <v/>
      </c>
      <c r="BA303" s="131"/>
      <c r="BB303" s="131"/>
      <c r="BC303" s="191"/>
      <c r="BF303" s="191"/>
    </row>
    <row r="304" spans="1:58" ht="5.1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R304" s="127" t="str">
        <f>IF(AS304="","",MAX(AR$229:AR303)+1)</f>
        <v/>
      </c>
      <c r="AW304" s="131" t="str">
        <f t="shared" si="4"/>
        <v/>
      </c>
      <c r="AX304" s="131" t="str">
        <f t="shared" si="5"/>
        <v/>
      </c>
      <c r="AY304" s="131" t="str">
        <f t="shared" si="6"/>
        <v/>
      </c>
      <c r="AZ304" s="131" t="str">
        <f t="shared" si="7"/>
        <v/>
      </c>
      <c r="BA304" s="131"/>
      <c r="BB304" s="131"/>
      <c r="BC304" s="191"/>
      <c r="BF304" s="191"/>
    </row>
    <row r="305" spans="1:58" ht="20.149999999999999" customHeight="1">
      <c r="A305" s="413">
        <f>A227+1</f>
        <v>5</v>
      </c>
      <c r="B305" s="413"/>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7"/>
      <c r="AF305" s="7"/>
      <c r="AQ305" s="130"/>
      <c r="AR305" s="127" t="str">
        <f>IF(AS305="","",MAX(AR$229:AR304)+1)</f>
        <v/>
      </c>
      <c r="AW305" s="131" t="str">
        <f t="shared" si="4"/>
        <v/>
      </c>
      <c r="AX305" s="131" t="str">
        <f t="shared" si="5"/>
        <v/>
      </c>
      <c r="AY305" s="131" t="str">
        <f t="shared" si="6"/>
        <v/>
      </c>
      <c r="AZ305" s="131" t="str">
        <f t="shared" si="7"/>
        <v/>
      </c>
      <c r="BA305" s="131"/>
      <c r="BB305" s="131"/>
      <c r="BC305" s="191"/>
      <c r="BF305" s="191"/>
    </row>
    <row r="306" spans="1:58" ht="5.15" customHeight="1" thickBo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R306" s="127" t="str">
        <f>IF(AS306="","",MAX(AR$229:AR305)+1)</f>
        <v/>
      </c>
      <c r="AW306" s="131" t="str">
        <f t="shared" si="4"/>
        <v/>
      </c>
      <c r="AX306" s="131" t="str">
        <f t="shared" si="5"/>
        <v/>
      </c>
      <c r="AY306" s="131" t="str">
        <f t="shared" si="6"/>
        <v/>
      </c>
      <c r="AZ306" s="131" t="str">
        <f t="shared" si="7"/>
        <v/>
      </c>
      <c r="BA306" s="131"/>
      <c r="BB306" s="131"/>
      <c r="BC306" s="191"/>
      <c r="BF306" s="191"/>
    </row>
    <row r="307" spans="1:58" ht="25.25" customHeight="1" thickBot="1">
      <c r="A307" s="21"/>
      <c r="B307" s="405" t="s">
        <v>189</v>
      </c>
      <c r="C307" s="406"/>
      <c r="D307" s="406"/>
      <c r="E307" s="406"/>
      <c r="F307" s="406"/>
      <c r="G307" s="406"/>
      <c r="H307" s="406"/>
      <c r="I307" s="406"/>
      <c r="J307" s="406"/>
      <c r="K307" s="406"/>
      <c r="L307" s="406"/>
      <c r="M307" s="406"/>
      <c r="N307" s="406"/>
      <c r="O307" s="406"/>
      <c r="P307" s="406"/>
      <c r="Q307" s="406"/>
      <c r="R307" s="406"/>
      <c r="S307" s="406"/>
      <c r="T307" s="406"/>
      <c r="U307" s="406"/>
      <c r="V307" s="406"/>
      <c r="W307" s="406"/>
      <c r="X307" s="406"/>
      <c r="Y307" s="406"/>
      <c r="Z307" s="406"/>
      <c r="AA307" s="406"/>
      <c r="AB307" s="406"/>
      <c r="AC307" s="406"/>
      <c r="AD307" s="406"/>
      <c r="AE307" s="407"/>
      <c r="AF307" s="21"/>
      <c r="AR307" s="127" t="str">
        <f>IF(AS307="","",MAX(AR$229:AR306)+1)</f>
        <v/>
      </c>
      <c r="AW307" s="131" t="str">
        <f t="shared" si="4"/>
        <v/>
      </c>
      <c r="AX307" s="131" t="str">
        <f t="shared" si="5"/>
        <v/>
      </c>
      <c r="AY307" s="131" t="str">
        <f t="shared" si="6"/>
        <v/>
      </c>
      <c r="AZ307" s="131" t="str">
        <f t="shared" si="7"/>
        <v/>
      </c>
      <c r="BA307" s="131"/>
      <c r="BB307" s="131"/>
      <c r="BC307" s="191"/>
      <c r="BF307" s="191"/>
    </row>
    <row r="308" spans="1:58" ht="7.2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R308" s="127" t="str">
        <f>IF(AS308="","",MAX(AR$229:AR307)+1)</f>
        <v/>
      </c>
      <c r="AW308" s="131" t="str">
        <f t="shared" si="4"/>
        <v/>
      </c>
      <c r="AX308" s="131" t="str">
        <f t="shared" si="5"/>
        <v/>
      </c>
      <c r="AY308" s="131" t="str">
        <f t="shared" si="6"/>
        <v/>
      </c>
      <c r="AZ308" s="131" t="str">
        <f t="shared" si="7"/>
        <v/>
      </c>
      <c r="BA308" s="131"/>
      <c r="BB308" s="131"/>
      <c r="BC308" s="191"/>
      <c r="BF308" s="191"/>
    </row>
    <row r="309" spans="1:58" ht="20.149999999999999" customHeight="1">
      <c r="A309" s="53"/>
      <c r="B309" s="30"/>
      <c r="C309" s="409" t="s">
        <v>190</v>
      </c>
      <c r="D309" s="409"/>
      <c r="E309" s="409"/>
      <c r="F309" s="409"/>
      <c r="G309" s="409"/>
      <c r="H309" s="409"/>
      <c r="I309" s="409"/>
      <c r="J309" s="409"/>
      <c r="K309" s="409"/>
      <c r="L309" s="409"/>
      <c r="M309" s="409"/>
      <c r="N309" s="409"/>
      <c r="O309" s="409"/>
      <c r="P309" s="409"/>
      <c r="Q309" s="409"/>
      <c r="R309" s="409"/>
      <c r="S309" s="409"/>
      <c r="T309" s="409"/>
      <c r="U309" s="409"/>
      <c r="V309" s="409"/>
      <c r="W309" s="409"/>
      <c r="X309" s="409"/>
      <c r="Y309" s="409"/>
      <c r="Z309" s="409"/>
      <c r="AA309" s="409"/>
      <c r="AB309" s="409"/>
      <c r="AC309" s="409"/>
      <c r="AD309" s="409"/>
      <c r="AE309" s="30"/>
      <c r="AF309" s="21"/>
      <c r="AQ309" s="130"/>
      <c r="AR309" s="127" t="str">
        <f>IF(AS309="","",MAX(AR$229:AR308)+1)</f>
        <v/>
      </c>
      <c r="AW309" s="131" t="str">
        <f t="shared" si="4"/>
        <v/>
      </c>
      <c r="AX309" s="131" t="str">
        <f t="shared" si="5"/>
        <v/>
      </c>
      <c r="AY309" s="131" t="str">
        <f t="shared" si="6"/>
        <v/>
      </c>
      <c r="AZ309" s="131" t="str">
        <f t="shared" si="7"/>
        <v/>
      </c>
      <c r="BA309" s="131"/>
      <c r="BB309" s="131"/>
      <c r="BC309" s="191"/>
      <c r="BF309" s="191"/>
    </row>
    <row r="310" spans="1:58" ht="7.2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R310" s="127" t="str">
        <f>IF(AS310="","",MAX(AR$229:AR309)+1)</f>
        <v/>
      </c>
      <c r="AW310" s="131" t="str">
        <f t="shared" si="4"/>
        <v/>
      </c>
      <c r="AX310" s="131" t="str">
        <f t="shared" si="5"/>
        <v/>
      </c>
      <c r="AY310" s="131" t="str">
        <f t="shared" si="6"/>
        <v/>
      </c>
      <c r="AZ310" s="131" t="str">
        <f t="shared" si="7"/>
        <v/>
      </c>
      <c r="BA310" s="131"/>
      <c r="BB310" s="131"/>
      <c r="BC310" s="191"/>
      <c r="BF310" s="191"/>
    </row>
    <row r="311" spans="1:58" ht="20.149999999999999" customHeight="1">
      <c r="A311" s="21"/>
      <c r="B311" s="427" t="s">
        <v>150</v>
      </c>
      <c r="C311" s="427"/>
      <c r="D311" s="427"/>
      <c r="E311" s="427"/>
      <c r="F311" s="427"/>
      <c r="G311" s="427"/>
      <c r="H311" s="427"/>
      <c r="I311" s="427"/>
      <c r="J311" s="427"/>
      <c r="K311" s="427"/>
      <c r="L311" s="427"/>
      <c r="M311" s="427"/>
      <c r="N311" s="427"/>
      <c r="O311" s="427"/>
      <c r="P311" s="427"/>
      <c r="Q311" s="376" t="s">
        <v>2735</v>
      </c>
      <c r="R311" s="376"/>
      <c r="S311" s="376"/>
      <c r="T311" s="376"/>
      <c r="U311" s="376"/>
      <c r="V311" s="376"/>
      <c r="W311" s="368" t="s">
        <v>2744</v>
      </c>
      <c r="X311" s="361"/>
      <c r="Y311" s="361"/>
      <c r="Z311" s="403" t="s">
        <v>152</v>
      </c>
      <c r="AA311" s="403"/>
      <c r="AB311" s="403"/>
      <c r="AC311" s="403"/>
      <c r="AD311" s="403"/>
      <c r="AE311" s="403"/>
      <c r="AF311" s="21"/>
      <c r="AR311" s="127" t="str">
        <f>IF(AS311="","",MAX(AR$229:AR310)+1)</f>
        <v/>
      </c>
      <c r="AW311" s="131" t="str">
        <f t="shared" si="4"/>
        <v/>
      </c>
      <c r="AX311" s="131" t="str">
        <f t="shared" si="5"/>
        <v/>
      </c>
      <c r="AY311" s="131" t="str">
        <f t="shared" si="6"/>
        <v/>
      </c>
      <c r="AZ311" s="131" t="str">
        <f t="shared" si="7"/>
        <v/>
      </c>
      <c r="BA311" s="131"/>
      <c r="BB311" s="131"/>
      <c r="BC311" s="191"/>
      <c r="BF311" s="191"/>
    </row>
    <row r="312" spans="1:58" ht="20.149999999999999" customHeight="1">
      <c r="A312" s="21"/>
      <c r="B312" s="427"/>
      <c r="C312" s="427"/>
      <c r="D312" s="427"/>
      <c r="E312" s="427"/>
      <c r="F312" s="427"/>
      <c r="G312" s="427"/>
      <c r="H312" s="427"/>
      <c r="I312" s="427"/>
      <c r="J312" s="427"/>
      <c r="K312" s="427"/>
      <c r="L312" s="427"/>
      <c r="M312" s="427"/>
      <c r="N312" s="427"/>
      <c r="O312" s="427"/>
      <c r="P312" s="427"/>
      <c r="Q312" s="347" t="s">
        <v>66</v>
      </c>
      <c r="R312" s="347"/>
      <c r="S312" s="347"/>
      <c r="T312" s="347" t="s">
        <v>67</v>
      </c>
      <c r="U312" s="347"/>
      <c r="V312" s="347"/>
      <c r="W312" s="361"/>
      <c r="X312" s="361"/>
      <c r="Y312" s="361"/>
      <c r="Z312" s="347" t="s">
        <v>66</v>
      </c>
      <c r="AA312" s="347"/>
      <c r="AB312" s="347"/>
      <c r="AC312" s="347" t="s">
        <v>67</v>
      </c>
      <c r="AD312" s="347"/>
      <c r="AE312" s="347"/>
      <c r="AF312" s="21"/>
      <c r="AR312" s="127" t="str">
        <f>IF(AS312="","",MAX(AR$229:AR311)+1)</f>
        <v/>
      </c>
      <c r="AW312" s="131" t="str">
        <f t="shared" si="4"/>
        <v/>
      </c>
      <c r="AX312" s="131" t="str">
        <f t="shared" si="5"/>
        <v/>
      </c>
      <c r="AY312" s="131" t="str">
        <f t="shared" si="6"/>
        <v/>
      </c>
      <c r="AZ312" s="131" t="str">
        <f t="shared" si="7"/>
        <v/>
      </c>
      <c r="BA312" s="131"/>
      <c r="BB312" s="131"/>
      <c r="BC312" s="191"/>
      <c r="BF312" s="191"/>
    </row>
    <row r="313" spans="1:58" ht="7.2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Q313" s="130"/>
      <c r="AR313" s="127" t="str">
        <f>IF(AS313="","",MAX(AR$229:AR312)+1)</f>
        <v/>
      </c>
      <c r="AW313" s="131" t="str">
        <f t="shared" si="4"/>
        <v/>
      </c>
      <c r="AX313" s="131" t="str">
        <f t="shared" si="5"/>
        <v/>
      </c>
      <c r="AY313" s="131" t="str">
        <f t="shared" si="6"/>
        <v/>
      </c>
      <c r="AZ313" s="131" t="str">
        <f t="shared" si="7"/>
        <v/>
      </c>
      <c r="BA313" s="131"/>
      <c r="BB313" s="131"/>
      <c r="BC313" s="191"/>
      <c r="BF313" s="191"/>
    </row>
    <row r="314" spans="1:58" ht="20.149999999999999" customHeight="1">
      <c r="A314" s="53"/>
      <c r="B314" s="348" t="s">
        <v>191</v>
      </c>
      <c r="C314" s="348"/>
      <c r="D314" s="348"/>
      <c r="E314" s="348"/>
      <c r="F314" s="348"/>
      <c r="G314" s="348"/>
      <c r="H314" s="348"/>
      <c r="I314" s="348"/>
      <c r="J314" s="348"/>
      <c r="K314" s="348"/>
      <c r="L314" s="348"/>
      <c r="M314" s="348"/>
      <c r="N314" s="348"/>
      <c r="O314" s="348"/>
      <c r="P314" s="348"/>
      <c r="Q314" s="333">
        <f>VLOOKUP($AG314,PriceList,3,FALSE)</f>
        <v>102.38</v>
      </c>
      <c r="R314" s="333"/>
      <c r="S314" s="333"/>
      <c r="T314" s="333">
        <f>VLOOKUP($AG314,PriceList,4,FALSE)</f>
        <v>114.6656</v>
      </c>
      <c r="U314" s="333"/>
      <c r="V314" s="333"/>
      <c r="W314" s="336"/>
      <c r="X314" s="337"/>
      <c r="Y314" s="338"/>
      <c r="Z314" s="333">
        <f>Q314*W314</f>
        <v>0</v>
      </c>
      <c r="AA314" s="333"/>
      <c r="AB314" s="333"/>
      <c r="AC314" s="333">
        <f>T314*W314</f>
        <v>0</v>
      </c>
      <c r="AD314" s="333"/>
      <c r="AE314" s="333"/>
      <c r="AF314" s="21"/>
      <c r="AG314" s="56" t="s">
        <v>192</v>
      </c>
      <c r="AI314" s="61" t="b">
        <f>AND(W314&gt;0,AH314="Y")</f>
        <v>0</v>
      </c>
      <c r="AJ314" s="90" t="b">
        <f>OR(ISERROR(Q314),ISERROR(T314),ISERROR(Z314),ISERROR(AC314))</f>
        <v>0</v>
      </c>
      <c r="AQ314" s="130" t="str">
        <f>B314</f>
        <v>8 Port Switch</v>
      </c>
      <c r="AR314" s="127" t="str">
        <f>IF(AS314="","",MAX(AR$229:AR313)+1)</f>
        <v/>
      </c>
      <c r="AS314" s="140" t="str">
        <f>IF(W314&gt;0,AQ314,"")</f>
        <v/>
      </c>
      <c r="AT314" s="141" t="str">
        <f>IF(W314&gt;0,W314,"")</f>
        <v/>
      </c>
      <c r="AU314" s="142" t="str">
        <f>IF(W314&gt;0,Z314,"")</f>
        <v/>
      </c>
      <c r="AV314" s="142" t="str">
        <f>IF(W314&gt;0,AC314,"")</f>
        <v/>
      </c>
      <c r="AW314" s="131" t="str">
        <f t="shared" si="4"/>
        <v/>
      </c>
      <c r="AX314" s="131" t="str">
        <f t="shared" si="5"/>
        <v/>
      </c>
      <c r="AY314" s="131" t="str">
        <f t="shared" si="6"/>
        <v/>
      </c>
      <c r="AZ314" s="131" t="str">
        <f t="shared" si="7"/>
        <v/>
      </c>
      <c r="BA314" s="131"/>
      <c r="BB314" s="131"/>
      <c r="BC314" s="191"/>
      <c r="BF314" s="191"/>
    </row>
    <row r="315" spans="1:58" ht="5.1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R315" s="127" t="str">
        <f>IF(AS315="","",MAX(AR$229:AR314)+1)</f>
        <v/>
      </c>
      <c r="AW315" s="131" t="str">
        <f t="shared" si="4"/>
        <v/>
      </c>
      <c r="AX315" s="131" t="str">
        <f t="shared" si="5"/>
        <v/>
      </c>
      <c r="AY315" s="131" t="str">
        <f t="shared" si="6"/>
        <v/>
      </c>
      <c r="AZ315" s="131" t="str">
        <f t="shared" si="7"/>
        <v/>
      </c>
      <c r="BA315" s="131"/>
      <c r="BB315" s="131"/>
      <c r="BC315" s="191"/>
      <c r="BF315" s="191"/>
    </row>
    <row r="316" spans="1:58" ht="5.15" customHeight="1">
      <c r="A316" s="21"/>
      <c r="B316" s="21"/>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21"/>
      <c r="AF316" s="21"/>
      <c r="AR316" s="127" t="str">
        <f>IF(AS316="","",MAX(AR$229:AR315)+1)</f>
        <v/>
      </c>
      <c r="AW316" s="131" t="str">
        <f t="shared" si="4"/>
        <v/>
      </c>
      <c r="AX316" s="131" t="str">
        <f t="shared" si="5"/>
        <v/>
      </c>
      <c r="AY316" s="131" t="str">
        <f t="shared" si="6"/>
        <v/>
      </c>
      <c r="AZ316" s="131" t="str">
        <f t="shared" si="7"/>
        <v/>
      </c>
      <c r="BA316" s="131"/>
      <c r="BB316" s="131"/>
      <c r="BC316" s="191"/>
      <c r="BF316" s="191"/>
    </row>
    <row r="317" spans="1:58" ht="5.1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Q317" s="130"/>
      <c r="AR317" s="127" t="str">
        <f>IF(AS317="","",MAX(AR$229:AR316)+1)</f>
        <v/>
      </c>
      <c r="AW317" s="131" t="str">
        <f t="shared" si="4"/>
        <v/>
      </c>
      <c r="AX317" s="131" t="str">
        <f t="shared" si="5"/>
        <v/>
      </c>
      <c r="AY317" s="131" t="str">
        <f t="shared" si="6"/>
        <v/>
      </c>
      <c r="AZ317" s="131" t="str">
        <f t="shared" si="7"/>
        <v/>
      </c>
      <c r="BA317" s="131"/>
      <c r="BB317" s="131"/>
      <c r="BC317" s="191"/>
      <c r="BF317" s="191"/>
    </row>
    <row r="318" spans="1:58" ht="20.149999999999999" customHeight="1">
      <c r="A318" s="53"/>
      <c r="B318" s="348" t="s">
        <v>193</v>
      </c>
      <c r="C318" s="348"/>
      <c r="D318" s="348"/>
      <c r="E318" s="348"/>
      <c r="F318" s="348"/>
      <c r="G318" s="348"/>
      <c r="H318" s="348"/>
      <c r="I318" s="348"/>
      <c r="J318" s="348"/>
      <c r="K318" s="348"/>
      <c r="L318" s="348"/>
      <c r="M318" s="348"/>
      <c r="N318" s="348"/>
      <c r="O318" s="348"/>
      <c r="P318" s="348"/>
      <c r="Q318" s="333">
        <f>VLOOKUP($AG318,PriceList,3,FALSE)</f>
        <v>9.56</v>
      </c>
      <c r="R318" s="333"/>
      <c r="S318" s="333"/>
      <c r="T318" s="333">
        <f>VLOOKUP($AG318,PriceList,4,FALSE)</f>
        <v>10.7072</v>
      </c>
      <c r="U318" s="333"/>
      <c r="V318" s="333"/>
      <c r="W318" s="336"/>
      <c r="X318" s="337"/>
      <c r="Y318" s="338"/>
      <c r="Z318" s="333">
        <f>Q318*W318</f>
        <v>0</v>
      </c>
      <c r="AA318" s="333"/>
      <c r="AB318" s="333"/>
      <c r="AC318" s="333">
        <f>T318*W318</f>
        <v>0</v>
      </c>
      <c r="AD318" s="333"/>
      <c r="AE318" s="333"/>
      <c r="AF318" s="21"/>
      <c r="AG318" s="56" t="s">
        <v>194</v>
      </c>
      <c r="AI318" s="61" t="b">
        <f>AND(W318&gt;0,AH318="Y")</f>
        <v>0</v>
      </c>
      <c r="AJ318" s="90" t="b">
        <f>OR(ISERROR(Q318),ISERROR(T318),ISERROR(Z318),ISERROR(AC318))</f>
        <v>0</v>
      </c>
      <c r="AQ318" s="130" t="str">
        <f>B318</f>
        <v>CAT-5 Cable - 5 Metres</v>
      </c>
      <c r="AR318" s="127" t="str">
        <f>IF(AS318="","",MAX(AR$229:AR317)+1)</f>
        <v/>
      </c>
      <c r="AS318" s="140" t="str">
        <f>IF(W318&gt;0,AQ318,"")</f>
        <v/>
      </c>
      <c r="AT318" s="141" t="str">
        <f>IF(W318&gt;0,W318,"")</f>
        <v/>
      </c>
      <c r="AU318" s="142" t="str">
        <f>IF(W318&gt;0,Z318,"")</f>
        <v/>
      </c>
      <c r="AV318" s="142" t="str">
        <f>IF(W318&gt;0,AC318,"")</f>
        <v/>
      </c>
      <c r="AW318" s="131" t="str">
        <f t="shared" si="4"/>
        <v/>
      </c>
      <c r="AX318" s="131" t="str">
        <f t="shared" si="5"/>
        <v/>
      </c>
      <c r="AY318" s="131" t="str">
        <f t="shared" si="6"/>
        <v/>
      </c>
      <c r="AZ318" s="131" t="str">
        <f t="shared" si="7"/>
        <v/>
      </c>
      <c r="BA318" s="131"/>
      <c r="BB318" s="131"/>
      <c r="BC318" s="191"/>
      <c r="BF318" s="191"/>
    </row>
    <row r="319" spans="1:58" ht="5.1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R319" s="127" t="str">
        <f>IF(AS319="","",MAX(AR$229:AR318)+1)</f>
        <v/>
      </c>
      <c r="AW319" s="131" t="str">
        <f t="shared" si="4"/>
        <v/>
      </c>
      <c r="AX319" s="131" t="str">
        <f t="shared" si="5"/>
        <v/>
      </c>
      <c r="AY319" s="131" t="str">
        <f t="shared" si="6"/>
        <v/>
      </c>
      <c r="AZ319" s="131" t="str">
        <f t="shared" si="7"/>
        <v/>
      </c>
      <c r="BA319" s="131"/>
      <c r="BB319" s="131"/>
      <c r="BC319" s="191"/>
      <c r="BF319" s="191"/>
    </row>
    <row r="320" spans="1:58" ht="5.15" customHeight="1">
      <c r="A320" s="21"/>
      <c r="B320" s="21"/>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21"/>
      <c r="AF320" s="21"/>
      <c r="AR320" s="127" t="str">
        <f>IF(AS320="","",MAX(AR$229:AR319)+1)</f>
        <v/>
      </c>
      <c r="AW320" s="131" t="str">
        <f t="shared" si="4"/>
        <v/>
      </c>
      <c r="AX320" s="131" t="str">
        <f t="shared" si="5"/>
        <v/>
      </c>
      <c r="AY320" s="131" t="str">
        <f t="shared" si="6"/>
        <v/>
      </c>
      <c r="AZ320" s="131" t="str">
        <f t="shared" si="7"/>
        <v/>
      </c>
      <c r="BA320" s="131"/>
      <c r="BB320" s="131"/>
      <c r="BC320" s="191"/>
      <c r="BF320" s="191"/>
    </row>
    <row r="321" spans="1:58" ht="5.1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Q321" s="130"/>
      <c r="AR321" s="127" t="str">
        <f>IF(AS321="","",MAX(AR$229:AR320)+1)</f>
        <v/>
      </c>
      <c r="AW321" s="131" t="str">
        <f t="shared" si="4"/>
        <v/>
      </c>
      <c r="AX321" s="131" t="str">
        <f t="shared" si="5"/>
        <v/>
      </c>
      <c r="AY321" s="131" t="str">
        <f t="shared" si="6"/>
        <v/>
      </c>
      <c r="AZ321" s="131" t="str">
        <f t="shared" si="7"/>
        <v/>
      </c>
      <c r="BA321" s="131"/>
      <c r="BB321" s="131"/>
      <c r="BC321" s="191"/>
      <c r="BF321" s="191"/>
    </row>
    <row r="322" spans="1:58" ht="20.149999999999999" customHeight="1">
      <c r="A322" s="53"/>
      <c r="B322" s="348" t="s">
        <v>195</v>
      </c>
      <c r="C322" s="348"/>
      <c r="D322" s="348"/>
      <c r="E322" s="348"/>
      <c r="F322" s="348"/>
      <c r="G322" s="348"/>
      <c r="H322" s="348"/>
      <c r="I322" s="348"/>
      <c r="J322" s="348"/>
      <c r="K322" s="348"/>
      <c r="L322" s="348"/>
      <c r="M322" s="348"/>
      <c r="N322" s="348"/>
      <c r="O322" s="348"/>
      <c r="P322" s="348"/>
      <c r="Q322" s="333">
        <f>VLOOKUP($AG322,PriceList,3,FALSE)</f>
        <v>18</v>
      </c>
      <c r="R322" s="333"/>
      <c r="S322" s="333"/>
      <c r="T322" s="333">
        <f>VLOOKUP($AG322,PriceList,4,FALSE)</f>
        <v>20.16</v>
      </c>
      <c r="U322" s="333"/>
      <c r="V322" s="333"/>
      <c r="W322" s="336"/>
      <c r="X322" s="337"/>
      <c r="Y322" s="338"/>
      <c r="Z322" s="333">
        <f>Q322*W322</f>
        <v>0</v>
      </c>
      <c r="AA322" s="333"/>
      <c r="AB322" s="333"/>
      <c r="AC322" s="333">
        <f>T322*W322</f>
        <v>0</v>
      </c>
      <c r="AD322" s="333"/>
      <c r="AE322" s="333"/>
      <c r="AF322" s="21"/>
      <c r="AG322" s="56" t="s">
        <v>196</v>
      </c>
      <c r="AI322" s="61" t="b">
        <f>AND(W322&gt;0,AH322="Y")</f>
        <v>0</v>
      </c>
      <c r="AJ322" s="90" t="b">
        <f>OR(ISERROR(Q322),ISERROR(T322),ISERROR(Z322),ISERROR(AC322))</f>
        <v>0</v>
      </c>
      <c r="AQ322" s="130" t="str">
        <f>B322</f>
        <v>CAT-5 Cable - 10 Metres</v>
      </c>
      <c r="AR322" s="127" t="str">
        <f>IF(AS322="","",MAX(AR$229:AR321)+1)</f>
        <v/>
      </c>
      <c r="AS322" s="140" t="str">
        <f>IF(W322&gt;0,AQ322,"")</f>
        <v/>
      </c>
      <c r="AT322" s="141" t="str">
        <f>IF(W322&gt;0,W322,"")</f>
        <v/>
      </c>
      <c r="AU322" s="142" t="str">
        <f>IF(W322&gt;0,Z322,"")</f>
        <v/>
      </c>
      <c r="AV322" s="142" t="str">
        <f>IF(W322&gt;0,AC322,"")</f>
        <v/>
      </c>
      <c r="AW322" s="131" t="str">
        <f t="shared" si="4"/>
        <v/>
      </c>
      <c r="AX322" s="131" t="str">
        <f t="shared" si="5"/>
        <v/>
      </c>
      <c r="AY322" s="131" t="str">
        <f t="shared" si="6"/>
        <v/>
      </c>
      <c r="AZ322" s="131" t="str">
        <f t="shared" si="7"/>
        <v/>
      </c>
      <c r="BA322" s="131"/>
      <c r="BB322" s="131"/>
      <c r="BC322" s="191"/>
      <c r="BF322" s="191"/>
    </row>
    <row r="323" spans="1:58" ht="5.1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R323" s="127" t="str">
        <f>IF(AS323="","",MAX(AR$229:AR322)+1)</f>
        <v/>
      </c>
      <c r="AW323" s="131" t="str">
        <f t="shared" si="4"/>
        <v/>
      </c>
      <c r="AX323" s="131" t="str">
        <f t="shared" si="5"/>
        <v/>
      </c>
      <c r="AY323" s="131" t="str">
        <f t="shared" si="6"/>
        <v/>
      </c>
      <c r="AZ323" s="131" t="str">
        <f t="shared" si="7"/>
        <v/>
      </c>
      <c r="BA323" s="131"/>
      <c r="BB323" s="131"/>
      <c r="BC323" s="191"/>
      <c r="BF323" s="191"/>
    </row>
    <row r="324" spans="1:58" ht="5.15" customHeight="1">
      <c r="A324" s="21"/>
      <c r="B324" s="21"/>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21"/>
      <c r="AF324" s="21"/>
      <c r="AR324" s="127" t="str">
        <f>IF(AS324="","",MAX(AR$229:AR323)+1)</f>
        <v/>
      </c>
      <c r="AW324" s="131" t="str">
        <f t="shared" si="4"/>
        <v/>
      </c>
      <c r="AX324" s="131" t="str">
        <f t="shared" si="5"/>
        <v/>
      </c>
      <c r="AY324" s="131" t="str">
        <f t="shared" si="6"/>
        <v/>
      </c>
      <c r="AZ324" s="131" t="str">
        <f t="shared" si="7"/>
        <v/>
      </c>
      <c r="BA324" s="131"/>
      <c r="BB324" s="131"/>
      <c r="BC324" s="191"/>
      <c r="BF324" s="191"/>
    </row>
    <row r="325" spans="1:58" ht="5.15"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Q325" s="130"/>
      <c r="AR325" s="127" t="str">
        <f>IF(AS325="","",MAX(AR$229:AR324)+1)</f>
        <v/>
      </c>
      <c r="AW325" s="131" t="str">
        <f t="shared" si="4"/>
        <v/>
      </c>
      <c r="AX325" s="131" t="str">
        <f t="shared" si="5"/>
        <v/>
      </c>
      <c r="AY325" s="131" t="str">
        <f t="shared" si="6"/>
        <v/>
      </c>
      <c r="AZ325" s="131" t="str">
        <f t="shared" si="7"/>
        <v/>
      </c>
      <c r="BA325" s="131"/>
      <c r="BB325" s="131"/>
      <c r="BC325" s="191"/>
      <c r="BF325" s="191"/>
    </row>
    <row r="326" spans="1:58" ht="20.149999999999999" customHeight="1">
      <c r="A326" s="53"/>
      <c r="B326" s="348" t="s">
        <v>197</v>
      </c>
      <c r="C326" s="348"/>
      <c r="D326" s="348"/>
      <c r="E326" s="348"/>
      <c r="F326" s="348"/>
      <c r="G326" s="348"/>
      <c r="H326" s="348"/>
      <c r="I326" s="348"/>
      <c r="J326" s="348"/>
      <c r="K326" s="348"/>
      <c r="L326" s="348"/>
      <c r="M326" s="348"/>
      <c r="N326" s="348"/>
      <c r="O326" s="348"/>
      <c r="P326" s="348"/>
      <c r="Q326" s="333">
        <f>VLOOKUP($AG326,PriceList,3,FALSE)</f>
        <v>25.09</v>
      </c>
      <c r="R326" s="333"/>
      <c r="S326" s="333"/>
      <c r="T326" s="333">
        <f>VLOOKUP($AG326,PriceList,4,FALSE)</f>
        <v>28.1008</v>
      </c>
      <c r="U326" s="333"/>
      <c r="V326" s="333"/>
      <c r="W326" s="336"/>
      <c r="X326" s="337"/>
      <c r="Y326" s="338"/>
      <c r="Z326" s="333">
        <f>Q326*W326</f>
        <v>0</v>
      </c>
      <c r="AA326" s="333"/>
      <c r="AB326" s="333"/>
      <c r="AC326" s="333">
        <f>T326*W326</f>
        <v>0</v>
      </c>
      <c r="AD326" s="333"/>
      <c r="AE326" s="333"/>
      <c r="AF326" s="21"/>
      <c r="AG326" s="56" t="s">
        <v>198</v>
      </c>
      <c r="AI326" s="61" t="b">
        <f>AND(W326&gt;0,AH326="Y")</f>
        <v>0</v>
      </c>
      <c r="AJ326" s="90" t="b">
        <f>OR(ISERROR(Q326),ISERROR(T326),ISERROR(Z326),ISERROR(AC326))</f>
        <v>0</v>
      </c>
      <c r="AQ326" s="130" t="str">
        <f>B326</f>
        <v>CAT-5 Cable - 15 Metres</v>
      </c>
      <c r="AR326" s="127" t="str">
        <f>IF(AS326="","",MAX(AR$229:AR325)+1)</f>
        <v/>
      </c>
      <c r="AS326" s="140" t="str">
        <f>IF(W326&gt;0,AQ326,"")</f>
        <v/>
      </c>
      <c r="AT326" s="141" t="str">
        <f>IF(W326&gt;0,W326,"")</f>
        <v/>
      </c>
      <c r="AU326" s="142" t="str">
        <f>IF(W326&gt;0,Z326,"")</f>
        <v/>
      </c>
      <c r="AV326" s="142" t="str">
        <f>IF(W326&gt;0,AC326,"")</f>
        <v/>
      </c>
      <c r="AW326" s="131" t="str">
        <f t="shared" si="4"/>
        <v/>
      </c>
      <c r="AX326" s="131" t="str">
        <f t="shared" si="5"/>
        <v/>
      </c>
      <c r="AY326" s="131" t="str">
        <f t="shared" si="6"/>
        <v/>
      </c>
      <c r="AZ326" s="131" t="str">
        <f t="shared" si="7"/>
        <v/>
      </c>
      <c r="BA326" s="131"/>
      <c r="BB326" s="131"/>
      <c r="BC326" s="191"/>
      <c r="BF326" s="191"/>
    </row>
    <row r="327" spans="1:58" ht="5.15"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R327" s="127" t="str">
        <f>IF(AS327="","",MAX(AR$229:AR326)+1)</f>
        <v/>
      </c>
      <c r="AW327" s="131" t="str">
        <f t="shared" si="4"/>
        <v/>
      </c>
      <c r="AX327" s="131" t="str">
        <f t="shared" si="5"/>
        <v/>
      </c>
      <c r="AY327" s="131" t="str">
        <f t="shared" si="6"/>
        <v/>
      </c>
      <c r="AZ327" s="131" t="str">
        <f t="shared" si="7"/>
        <v/>
      </c>
      <c r="BA327" s="131"/>
      <c r="BB327" s="131"/>
      <c r="BC327" s="191"/>
      <c r="BF327" s="191"/>
    </row>
    <row r="328" spans="1:58" ht="5.15" customHeight="1">
      <c r="A328" s="21"/>
      <c r="B328" s="21"/>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21"/>
      <c r="AF328" s="21"/>
      <c r="AR328" s="127" t="str">
        <f>IF(AS328="","",MAX(AR$229:AR327)+1)</f>
        <v/>
      </c>
      <c r="AW328" s="131" t="str">
        <f t="shared" si="4"/>
        <v/>
      </c>
      <c r="AX328" s="131" t="str">
        <f t="shared" si="5"/>
        <v/>
      </c>
      <c r="AY328" s="131" t="str">
        <f t="shared" si="6"/>
        <v/>
      </c>
      <c r="AZ328" s="131" t="str">
        <f t="shared" si="7"/>
        <v/>
      </c>
      <c r="BA328" s="131"/>
      <c r="BB328" s="131"/>
      <c r="BC328" s="191"/>
      <c r="BF328" s="191"/>
    </row>
    <row r="329" spans="1:58" ht="5.15"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Q329" s="130"/>
      <c r="AR329" s="127" t="str">
        <f>IF(AS329="","",MAX(AR$229:AR328)+1)</f>
        <v/>
      </c>
      <c r="AW329" s="131" t="str">
        <f t="shared" si="4"/>
        <v/>
      </c>
      <c r="AX329" s="131" t="str">
        <f t="shared" si="5"/>
        <v/>
      </c>
      <c r="AY329" s="131" t="str">
        <f t="shared" si="6"/>
        <v/>
      </c>
      <c r="AZ329" s="131" t="str">
        <f t="shared" si="7"/>
        <v/>
      </c>
      <c r="BA329" s="131"/>
      <c r="BB329" s="131"/>
      <c r="BC329" s="191"/>
      <c r="BF329" s="191"/>
    </row>
    <row r="330" spans="1:58" ht="30" customHeight="1">
      <c r="A330" s="53"/>
      <c r="B330" s="334" t="s">
        <v>199</v>
      </c>
      <c r="C330" s="348"/>
      <c r="D330" s="348"/>
      <c r="E330" s="348"/>
      <c r="F330" s="348"/>
      <c r="G330" s="348"/>
      <c r="H330" s="348"/>
      <c r="I330" s="348"/>
      <c r="J330" s="348"/>
      <c r="K330" s="348"/>
      <c r="L330" s="348"/>
      <c r="M330" s="348"/>
      <c r="N330" s="348"/>
      <c r="O330" s="348"/>
      <c r="P330" s="348"/>
      <c r="Q330" s="333">
        <f>VLOOKUP($AG330,PriceList,3,FALSE)</f>
        <v>124.88</v>
      </c>
      <c r="R330" s="333"/>
      <c r="S330" s="333"/>
      <c r="T330" s="333">
        <f>VLOOKUP($AG330,PriceList,4,FALSE)</f>
        <v>139.8656</v>
      </c>
      <c r="U330" s="333"/>
      <c r="V330" s="333"/>
      <c r="W330" s="336"/>
      <c r="X330" s="337"/>
      <c r="Y330" s="338"/>
      <c r="Z330" s="333">
        <f>Q330*W330</f>
        <v>0</v>
      </c>
      <c r="AA330" s="333"/>
      <c r="AB330" s="333"/>
      <c r="AC330" s="333">
        <f>T330*W330</f>
        <v>0</v>
      </c>
      <c r="AD330" s="333"/>
      <c r="AE330" s="333"/>
      <c r="AF330" s="21"/>
      <c r="AG330" s="56" t="s">
        <v>200</v>
      </c>
      <c r="AI330" s="61" t="b">
        <f>AND(W330&gt;0,AH330="Y")</f>
        <v>0</v>
      </c>
      <c r="AJ330" s="90" t="b">
        <f>OR(ISERROR(Q330),ISERROR(T330),ISERROR(Z330),ISERROR(AC330))</f>
        <v>0</v>
      </c>
      <c r="AQ330" s="130" t="str">
        <f>B330</f>
        <v>15" Windows Laptop
HP 255 G7</v>
      </c>
      <c r="AR330" s="127" t="str">
        <f>IF(AS330="","",MAX(AR$229:AR329)+1)</f>
        <v/>
      </c>
      <c r="AS330" s="140" t="str">
        <f>IF(W330&gt;0,AQ330,"")</f>
        <v/>
      </c>
      <c r="AT330" s="141" t="str">
        <f>IF(W330&gt;0,W330,"")</f>
        <v/>
      </c>
      <c r="AU330" s="142" t="str">
        <f>IF(W330&gt;0,Z330,"")</f>
        <v/>
      </c>
      <c r="AV330" s="142" t="str">
        <f>IF(W330&gt;0,AC330,"")</f>
        <v/>
      </c>
      <c r="AW330" s="131" t="str">
        <f t="shared" si="4"/>
        <v/>
      </c>
      <c r="AX330" s="131" t="str">
        <f t="shared" si="5"/>
        <v/>
      </c>
      <c r="AY330" s="131" t="str">
        <f t="shared" si="6"/>
        <v/>
      </c>
      <c r="AZ330" s="131" t="str">
        <f t="shared" si="7"/>
        <v/>
      </c>
      <c r="BA330" s="131"/>
      <c r="BB330" s="131"/>
      <c r="BC330" s="191"/>
      <c r="BF330" s="191"/>
    </row>
    <row r="331" spans="1:58" ht="5.15"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R331" s="127" t="str">
        <f>IF(AS331="","",MAX(AR$229:AR330)+1)</f>
        <v/>
      </c>
      <c r="AW331" s="131" t="str">
        <f t="shared" si="4"/>
        <v/>
      </c>
      <c r="AX331" s="131" t="str">
        <f t="shared" si="5"/>
        <v/>
      </c>
      <c r="AY331" s="131" t="str">
        <f t="shared" si="6"/>
        <v/>
      </c>
      <c r="AZ331" s="131" t="str">
        <f t="shared" si="7"/>
        <v/>
      </c>
      <c r="BA331" s="131"/>
      <c r="BB331" s="131"/>
      <c r="BC331" s="191"/>
      <c r="BF331" s="191"/>
    </row>
    <row r="332" spans="1:58" ht="5.15" customHeight="1">
      <c r="A332" s="21"/>
      <c r="B332" s="21"/>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21"/>
      <c r="AF332" s="21"/>
      <c r="AR332" s="127" t="str">
        <f>IF(AS332="","",MAX(AR$229:AR331)+1)</f>
        <v/>
      </c>
      <c r="AW332" s="131" t="str">
        <f t="shared" si="4"/>
        <v/>
      </c>
      <c r="AX332" s="131" t="str">
        <f t="shared" si="5"/>
        <v/>
      </c>
      <c r="AY332" s="131" t="str">
        <f t="shared" si="6"/>
        <v/>
      </c>
      <c r="AZ332" s="131" t="str">
        <f t="shared" si="7"/>
        <v/>
      </c>
      <c r="BA332" s="131"/>
      <c r="BB332" s="131"/>
      <c r="BC332" s="191"/>
      <c r="BF332" s="191"/>
    </row>
    <row r="333" spans="1:58" ht="5.15"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R333" s="127" t="str">
        <f>IF(AS333="","",MAX(AR$229:AR332)+1)</f>
        <v/>
      </c>
      <c r="AW333" s="131" t="str">
        <f t="shared" si="4"/>
        <v/>
      </c>
      <c r="AX333" s="131" t="str">
        <f t="shared" si="5"/>
        <v/>
      </c>
      <c r="AY333" s="131" t="str">
        <f t="shared" si="6"/>
        <v/>
      </c>
      <c r="AZ333" s="131" t="str">
        <f t="shared" si="7"/>
        <v/>
      </c>
      <c r="BA333" s="131"/>
      <c r="BB333" s="131"/>
      <c r="BC333" s="191"/>
      <c r="BF333" s="191"/>
    </row>
    <row r="334" spans="1:58" ht="30" customHeight="1">
      <c r="A334" s="53"/>
      <c r="B334" s="334" t="s">
        <v>201</v>
      </c>
      <c r="C334" s="348"/>
      <c r="D334" s="348"/>
      <c r="E334" s="348"/>
      <c r="F334" s="348"/>
      <c r="G334" s="348"/>
      <c r="H334" s="348"/>
      <c r="I334" s="348"/>
      <c r="J334" s="348"/>
      <c r="K334" s="348"/>
      <c r="L334" s="348"/>
      <c r="M334" s="348"/>
      <c r="N334" s="348"/>
      <c r="O334" s="348"/>
      <c r="P334" s="348"/>
      <c r="Q334" s="333">
        <f>VLOOKUP($AG334,PriceList,3,FALSE)</f>
        <v>210.38</v>
      </c>
      <c r="R334" s="333"/>
      <c r="S334" s="333"/>
      <c r="T334" s="333">
        <f>VLOOKUP($AG334,PriceList,4,FALSE)</f>
        <v>235.62559999999999</v>
      </c>
      <c r="U334" s="333"/>
      <c r="V334" s="333"/>
      <c r="W334" s="336"/>
      <c r="X334" s="337"/>
      <c r="Y334" s="338"/>
      <c r="Z334" s="333">
        <f>Q334*W334</f>
        <v>0</v>
      </c>
      <c r="AA334" s="333"/>
      <c r="AB334" s="333"/>
      <c r="AC334" s="333">
        <f>T334*W334</f>
        <v>0</v>
      </c>
      <c r="AD334" s="333"/>
      <c r="AE334" s="333"/>
      <c r="AF334" s="21"/>
      <c r="AG334" s="56" t="s">
        <v>202</v>
      </c>
      <c r="AI334" s="61" t="b">
        <f>AND(W334&gt;0,AH334="Y")</f>
        <v>0</v>
      </c>
      <c r="AJ334" s="90" t="b">
        <f>OR(ISERROR(Q334),ISERROR(T334),ISERROR(Z334),ISERROR(AC334))</f>
        <v>0</v>
      </c>
      <c r="AQ334" s="130" t="str">
        <f>B334</f>
        <v>15" High-Spec Windows Laptop
MSI MS-17A1 GT3VR Titan</v>
      </c>
      <c r="AR334" s="127" t="str">
        <f>IF(AS334="","",MAX(AR$229:AR333)+1)</f>
        <v/>
      </c>
      <c r="AS334" s="140" t="str">
        <f>IF(W334&gt;0,AQ334,"")</f>
        <v/>
      </c>
      <c r="AT334" s="141" t="str">
        <f>IF(W334&gt;0,W334,"")</f>
        <v/>
      </c>
      <c r="AU334" s="142" t="str">
        <f>IF(W334&gt;0,Z334,"")</f>
        <v/>
      </c>
      <c r="AV334" s="142" t="str">
        <f>IF(W334&gt;0,AC334,"")</f>
        <v/>
      </c>
      <c r="AW334" s="131" t="str">
        <f t="shared" si="4"/>
        <v/>
      </c>
      <c r="AX334" s="131" t="str">
        <f t="shared" si="5"/>
        <v/>
      </c>
      <c r="AY334" s="131" t="str">
        <f t="shared" si="6"/>
        <v/>
      </c>
      <c r="AZ334" s="131" t="str">
        <f t="shared" si="7"/>
        <v/>
      </c>
      <c r="BA334" s="131"/>
      <c r="BB334" s="131"/>
      <c r="BC334" s="191"/>
      <c r="BF334" s="191"/>
    </row>
    <row r="335" spans="1:58" ht="5.15"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R335" s="127" t="str">
        <f>IF(AS335="","",MAX(AR$229:AR334)+1)</f>
        <v/>
      </c>
      <c r="AW335" s="131" t="str">
        <f t="shared" si="4"/>
        <v/>
      </c>
      <c r="AX335" s="131" t="str">
        <f t="shared" si="5"/>
        <v/>
      </c>
      <c r="AY335" s="131" t="str">
        <f t="shared" si="6"/>
        <v/>
      </c>
      <c r="AZ335" s="131" t="str">
        <f t="shared" si="7"/>
        <v/>
      </c>
      <c r="BA335" s="131"/>
      <c r="BB335" s="131"/>
      <c r="BC335" s="191"/>
      <c r="BF335" s="191"/>
    </row>
    <row r="336" spans="1:58" ht="5.15" customHeight="1">
      <c r="A336" s="21"/>
      <c r="B336" s="21"/>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21"/>
      <c r="AF336" s="21"/>
      <c r="AR336" s="127" t="str">
        <f>IF(AS336="","",MAX(AR$229:AR335)+1)</f>
        <v/>
      </c>
      <c r="AW336" s="131" t="str">
        <f t="shared" si="4"/>
        <v/>
      </c>
      <c r="AX336" s="131" t="str">
        <f t="shared" si="5"/>
        <v/>
      </c>
      <c r="AY336" s="131" t="str">
        <f t="shared" si="6"/>
        <v/>
      </c>
      <c r="AZ336" s="131" t="str">
        <f t="shared" si="7"/>
        <v/>
      </c>
      <c r="BA336" s="131"/>
      <c r="BB336" s="131"/>
      <c r="BC336" s="191"/>
      <c r="BF336" s="191"/>
    </row>
    <row r="337" spans="1:58" ht="5.15"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R337" s="127" t="str">
        <f>IF(AS337="","",MAX(AR$229:AR336)+1)</f>
        <v/>
      </c>
      <c r="AW337" s="131" t="str">
        <f t="shared" si="4"/>
        <v/>
      </c>
      <c r="AX337" s="131" t="str">
        <f t="shared" si="5"/>
        <v/>
      </c>
      <c r="AY337" s="131" t="str">
        <f t="shared" si="6"/>
        <v/>
      </c>
      <c r="AZ337" s="131" t="str">
        <f t="shared" si="7"/>
        <v/>
      </c>
      <c r="BA337" s="131"/>
      <c r="BB337" s="131"/>
      <c r="BC337" s="191"/>
      <c r="BF337" s="191"/>
    </row>
    <row r="338" spans="1:58" ht="30" customHeight="1">
      <c r="A338" s="53"/>
      <c r="B338" s="334" t="s">
        <v>203</v>
      </c>
      <c r="C338" s="348"/>
      <c r="D338" s="348"/>
      <c r="E338" s="348"/>
      <c r="F338" s="348"/>
      <c r="G338" s="348"/>
      <c r="H338" s="348"/>
      <c r="I338" s="348"/>
      <c r="J338" s="348"/>
      <c r="K338" s="348"/>
      <c r="L338" s="348"/>
      <c r="M338" s="348"/>
      <c r="N338" s="348"/>
      <c r="O338" s="348"/>
      <c r="P338" s="348"/>
      <c r="Q338" s="333">
        <f>VLOOKUP($AG338,PriceList,3,FALSE)</f>
        <v>316.13</v>
      </c>
      <c r="R338" s="333"/>
      <c r="S338" s="333"/>
      <c r="T338" s="333">
        <f>VLOOKUP($AG338,PriceList,4,FALSE)</f>
        <v>354.06560000000002</v>
      </c>
      <c r="U338" s="333"/>
      <c r="V338" s="333"/>
      <c r="W338" s="336"/>
      <c r="X338" s="337"/>
      <c r="Y338" s="338"/>
      <c r="Z338" s="333">
        <f>Q338*W338</f>
        <v>0</v>
      </c>
      <c r="AA338" s="333"/>
      <c r="AB338" s="333"/>
      <c r="AC338" s="333">
        <f>T338*W338</f>
        <v>0</v>
      </c>
      <c r="AD338" s="333"/>
      <c r="AE338" s="333"/>
      <c r="AF338" s="21"/>
      <c r="AG338" s="56" t="s">
        <v>204</v>
      </c>
      <c r="AI338" s="61" t="b">
        <f>AND(W338&gt;0,AH338="Y")</f>
        <v>0</v>
      </c>
      <c r="AJ338" s="90" t="b">
        <f>OR(ISERROR(Q338),ISERROR(T338),ISERROR(Z338),ISERROR(AC338))</f>
        <v>0</v>
      </c>
      <c r="AQ338" s="130" t="str">
        <f>B338</f>
        <v>15.4" MacBook Pro Retina
Core i7, 1000GB SSD</v>
      </c>
      <c r="AR338" s="127" t="str">
        <f>IF(AS338="","",MAX(AR$229:AR337)+1)</f>
        <v/>
      </c>
      <c r="AS338" s="140" t="str">
        <f>IF(W338&gt;0,AQ338,"")</f>
        <v/>
      </c>
      <c r="AT338" s="141" t="str">
        <f>IF(W338&gt;0,W338,"")</f>
        <v/>
      </c>
      <c r="AU338" s="142" t="str">
        <f>IF(W338&gt;0,Z338,"")</f>
        <v/>
      </c>
      <c r="AV338" s="142" t="str">
        <f>IF(W338&gt;0,AC338,"")</f>
        <v/>
      </c>
      <c r="AW338" s="131" t="str">
        <f t="shared" si="4"/>
        <v/>
      </c>
      <c r="AX338" s="131" t="str">
        <f t="shared" si="5"/>
        <v/>
      </c>
      <c r="AY338" s="131" t="str">
        <f t="shared" si="6"/>
        <v/>
      </c>
      <c r="AZ338" s="131" t="str">
        <f t="shared" si="7"/>
        <v/>
      </c>
      <c r="BA338" s="131"/>
      <c r="BB338" s="131"/>
      <c r="BC338" s="191"/>
      <c r="BF338" s="191"/>
    </row>
    <row r="339" spans="1:58" ht="5.15"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R339" s="127" t="str">
        <f>IF(AS339="","",MAX(AR$229:AR338)+1)</f>
        <v/>
      </c>
      <c r="AW339" s="131" t="str">
        <f t="shared" si="4"/>
        <v/>
      </c>
      <c r="AX339" s="131" t="str">
        <f t="shared" si="5"/>
        <v/>
      </c>
      <c r="AY339" s="131" t="str">
        <f t="shared" si="6"/>
        <v/>
      </c>
      <c r="AZ339" s="131" t="str">
        <f t="shared" si="7"/>
        <v/>
      </c>
      <c r="BA339" s="131"/>
      <c r="BB339" s="131"/>
      <c r="BC339" s="191"/>
      <c r="BF339" s="191"/>
    </row>
    <row r="340" spans="1:58" ht="5.15" customHeight="1">
      <c r="A340" s="21"/>
      <c r="B340" s="21"/>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21"/>
      <c r="AF340" s="21"/>
      <c r="AR340" s="127" t="str">
        <f>IF(AS340="","",MAX(AR$229:AR339)+1)</f>
        <v/>
      </c>
      <c r="AW340" s="131" t="str">
        <f t="shared" si="4"/>
        <v/>
      </c>
      <c r="AX340" s="131" t="str">
        <f t="shared" si="5"/>
        <v/>
      </c>
      <c r="AY340" s="131" t="str">
        <f t="shared" si="6"/>
        <v/>
      </c>
      <c r="AZ340" s="131" t="str">
        <f t="shared" si="7"/>
        <v/>
      </c>
      <c r="BA340" s="131"/>
      <c r="BB340" s="131"/>
      <c r="BC340" s="191"/>
      <c r="BF340" s="191"/>
    </row>
    <row r="341" spans="1:58" ht="5.15"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R341" s="127" t="str">
        <f>IF(AS341="","",MAX(AR$229:AR340)+1)</f>
        <v/>
      </c>
      <c r="AW341" s="131" t="str">
        <f t="shared" si="4"/>
        <v/>
      </c>
      <c r="AX341" s="131" t="str">
        <f t="shared" si="5"/>
        <v/>
      </c>
      <c r="AY341" s="131" t="str">
        <f t="shared" si="6"/>
        <v/>
      </c>
      <c r="AZ341" s="131" t="str">
        <f t="shared" si="7"/>
        <v/>
      </c>
      <c r="BA341" s="131"/>
      <c r="BB341" s="131"/>
      <c r="BC341" s="191"/>
      <c r="BF341" s="191"/>
    </row>
    <row r="342" spans="1:58" ht="30" customHeight="1">
      <c r="A342" s="53"/>
      <c r="B342" s="334" t="s">
        <v>205</v>
      </c>
      <c r="C342" s="348"/>
      <c r="D342" s="348"/>
      <c r="E342" s="348"/>
      <c r="F342" s="348"/>
      <c r="G342" s="348"/>
      <c r="H342" s="348"/>
      <c r="I342" s="348"/>
      <c r="J342" s="348"/>
      <c r="K342" s="348"/>
      <c r="L342" s="348"/>
      <c r="M342" s="348"/>
      <c r="N342" s="348"/>
      <c r="O342" s="348"/>
      <c r="P342" s="348"/>
      <c r="Q342" s="333">
        <f>VLOOKUP($AG342,PriceList,3,FALSE)</f>
        <v>114.75</v>
      </c>
      <c r="R342" s="333"/>
      <c r="S342" s="333"/>
      <c r="T342" s="333">
        <f>VLOOKUP($AG342,PriceList,4,FALSE)</f>
        <v>128.52000000000001</v>
      </c>
      <c r="U342" s="333"/>
      <c r="V342" s="333"/>
      <c r="W342" s="336"/>
      <c r="X342" s="337"/>
      <c r="Y342" s="338"/>
      <c r="Z342" s="333">
        <f>Q342*W342</f>
        <v>0</v>
      </c>
      <c r="AA342" s="333"/>
      <c r="AB342" s="333"/>
      <c r="AC342" s="333">
        <f>T342*W342</f>
        <v>0</v>
      </c>
      <c r="AD342" s="333"/>
      <c r="AE342" s="333"/>
      <c r="AF342" s="21"/>
      <c r="AG342" s="56" t="s">
        <v>206</v>
      </c>
      <c r="AI342" s="61" t="b">
        <f>AND(W342&gt;0,AH342="Y")</f>
        <v>0</v>
      </c>
      <c r="AJ342" s="90" t="b">
        <f>OR(ISERROR(Q342),ISERROR(T342),ISERROR(Z342),ISERROR(AC342))</f>
        <v>0</v>
      </c>
      <c r="AQ342" s="130" t="str">
        <f>B342</f>
        <v>iPad Air 2
32GB</v>
      </c>
      <c r="AR342" s="127" t="str">
        <f>IF(AS342="","",MAX(AR$229:AR341)+1)</f>
        <v/>
      </c>
      <c r="AS342" s="140" t="str">
        <f>IF(W342&gt;0,AQ342,"")</f>
        <v/>
      </c>
      <c r="AT342" s="141" t="str">
        <f>IF(W342&gt;0,W342,"")</f>
        <v/>
      </c>
      <c r="AU342" s="142" t="str">
        <f>IF(W342&gt;0,Z342,"")</f>
        <v/>
      </c>
      <c r="AV342" s="142" t="str">
        <f>IF(W342&gt;0,AC342,"")</f>
        <v/>
      </c>
      <c r="AW342" s="131" t="str">
        <f t="shared" si="4"/>
        <v/>
      </c>
      <c r="AX342" s="131" t="str">
        <f t="shared" si="5"/>
        <v/>
      </c>
      <c r="AY342" s="131" t="str">
        <f t="shared" si="6"/>
        <v/>
      </c>
      <c r="AZ342" s="131" t="str">
        <f t="shared" si="7"/>
        <v/>
      </c>
      <c r="BA342" s="131"/>
      <c r="BB342" s="131"/>
      <c r="BC342" s="191"/>
      <c r="BF342" s="191"/>
    </row>
    <row r="343" spans="1:58" ht="5.15"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R343" s="127" t="str">
        <f>IF(AS343="","",MAX(AR$229:AR342)+1)</f>
        <v/>
      </c>
      <c r="AW343" s="131" t="str">
        <f t="shared" si="4"/>
        <v/>
      </c>
      <c r="AX343" s="131" t="str">
        <f t="shared" si="5"/>
        <v/>
      </c>
      <c r="AY343" s="131" t="str">
        <f t="shared" si="6"/>
        <v/>
      </c>
      <c r="AZ343" s="131" t="str">
        <f t="shared" si="7"/>
        <v/>
      </c>
      <c r="BA343" s="131"/>
      <c r="BB343" s="131"/>
      <c r="BC343" s="191"/>
      <c r="BF343" s="191"/>
    </row>
    <row r="344" spans="1:58" ht="5.15" customHeight="1">
      <c r="A344" s="21"/>
      <c r="B344" s="21"/>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21"/>
      <c r="AF344" s="21"/>
      <c r="AR344" s="127" t="str">
        <f>IF(AS344="","",MAX(AR$229:AR343)+1)</f>
        <v/>
      </c>
      <c r="AW344" s="131" t="str">
        <f t="shared" si="4"/>
        <v/>
      </c>
      <c r="AX344" s="131" t="str">
        <f t="shared" si="5"/>
        <v/>
      </c>
      <c r="AY344" s="131" t="str">
        <f t="shared" si="6"/>
        <v/>
      </c>
      <c r="AZ344" s="131" t="str">
        <f t="shared" si="7"/>
        <v/>
      </c>
      <c r="BA344" s="131"/>
      <c r="BB344" s="131"/>
      <c r="BC344" s="191"/>
      <c r="BF344" s="191"/>
    </row>
    <row r="345" spans="1:58" ht="5.15"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R345" s="127" t="str">
        <f>IF(AS345="","",MAX(AR$229:AR344)+1)</f>
        <v/>
      </c>
      <c r="AW345" s="131" t="str">
        <f t="shared" si="4"/>
        <v/>
      </c>
      <c r="AX345" s="131" t="str">
        <f t="shared" si="5"/>
        <v/>
      </c>
      <c r="AY345" s="131" t="str">
        <f t="shared" si="6"/>
        <v/>
      </c>
      <c r="AZ345" s="131" t="str">
        <f t="shared" si="7"/>
        <v/>
      </c>
      <c r="BA345" s="131"/>
      <c r="BB345" s="131"/>
      <c r="BC345" s="191"/>
      <c r="BF345" s="191"/>
    </row>
    <row r="346" spans="1:58" ht="20.149999999999999" customHeight="1">
      <c r="A346" s="53"/>
      <c r="B346" s="334" t="s">
        <v>207</v>
      </c>
      <c r="C346" s="348"/>
      <c r="D346" s="348"/>
      <c r="E346" s="348"/>
      <c r="F346" s="348"/>
      <c r="G346" s="348"/>
      <c r="H346" s="348"/>
      <c r="I346" s="348"/>
      <c r="J346" s="348"/>
      <c r="K346" s="348"/>
      <c r="L346" s="348"/>
      <c r="M346" s="348"/>
      <c r="N346" s="348"/>
      <c r="O346" s="348"/>
      <c r="P346" s="348"/>
      <c r="Q346" s="333">
        <f>VLOOKUP($AG346,PriceList,3,FALSE)</f>
        <v>50.06</v>
      </c>
      <c r="R346" s="333"/>
      <c r="S346" s="333"/>
      <c r="T346" s="333">
        <f>VLOOKUP($AG346,PriceList,4,FALSE)</f>
        <v>56.0672</v>
      </c>
      <c r="U346" s="333"/>
      <c r="V346" s="333"/>
      <c r="W346" s="336"/>
      <c r="X346" s="337"/>
      <c r="Y346" s="338"/>
      <c r="Z346" s="333">
        <f>Q346*W346</f>
        <v>0</v>
      </c>
      <c r="AA346" s="333"/>
      <c r="AB346" s="333"/>
      <c r="AC346" s="333">
        <f>T346*W346</f>
        <v>0</v>
      </c>
      <c r="AD346" s="333"/>
      <c r="AE346" s="333"/>
      <c r="AF346" s="21"/>
      <c r="AG346" s="56" t="s">
        <v>208</v>
      </c>
      <c r="AI346" s="61" t="b">
        <f>AND(W346&gt;0,AH346="Y")</f>
        <v>0</v>
      </c>
      <c r="AJ346" s="90" t="b">
        <f>OR(ISERROR(Q346),ISERROR(T346),ISERROR(Z346),ISERROR(AC346))</f>
        <v>0</v>
      </c>
      <c r="AQ346" s="130" t="str">
        <f>B346</f>
        <v>Lockable iPad Floor Stand</v>
      </c>
      <c r="AR346" s="127" t="str">
        <f>IF(AS346="","",MAX(AR$229:AR345)+1)</f>
        <v/>
      </c>
      <c r="AS346" s="140" t="str">
        <f>IF(W346&gt;0,AQ346,"")</f>
        <v/>
      </c>
      <c r="AT346" s="141" t="str">
        <f>IF(W346&gt;0,W346,"")</f>
        <v/>
      </c>
      <c r="AU346" s="142" t="str">
        <f>IF(W346&gt;0,Z346,"")</f>
        <v/>
      </c>
      <c r="AV346" s="142" t="str">
        <f>IF(W346&gt;0,AC346,"")</f>
        <v/>
      </c>
      <c r="AW346" s="131" t="str">
        <f t="shared" si="4"/>
        <v/>
      </c>
      <c r="AX346" s="131" t="str">
        <f t="shared" si="5"/>
        <v/>
      </c>
      <c r="AY346" s="131" t="str">
        <f t="shared" si="6"/>
        <v/>
      </c>
      <c r="AZ346" s="131" t="str">
        <f t="shared" si="7"/>
        <v/>
      </c>
      <c r="BA346" s="131"/>
      <c r="BB346" s="131"/>
      <c r="BC346" s="191"/>
      <c r="BF346" s="191"/>
    </row>
    <row r="347" spans="1:58" ht="5.15"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R347" s="127" t="str">
        <f>IF(AS347="","",MAX(AR$229:AR346)+1)</f>
        <v/>
      </c>
      <c r="AW347" s="131" t="str">
        <f t="shared" si="4"/>
        <v/>
      </c>
      <c r="AX347" s="131" t="str">
        <f t="shared" si="5"/>
        <v/>
      </c>
      <c r="AY347" s="131" t="str">
        <f t="shared" si="6"/>
        <v/>
      </c>
      <c r="AZ347" s="131" t="str">
        <f t="shared" si="7"/>
        <v/>
      </c>
      <c r="BA347" s="131"/>
      <c r="BB347" s="131"/>
      <c r="BC347" s="191"/>
      <c r="BF347" s="191"/>
    </row>
    <row r="348" spans="1:58" ht="5.15" customHeight="1">
      <c r="A348" s="21"/>
      <c r="B348" s="21"/>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21"/>
      <c r="AF348" s="21"/>
      <c r="AR348" s="127" t="str">
        <f>IF(AS348="","",MAX(AR$229:AR347)+1)</f>
        <v/>
      </c>
      <c r="AW348" s="131" t="str">
        <f t="shared" si="4"/>
        <v/>
      </c>
      <c r="AX348" s="131" t="str">
        <f t="shared" si="5"/>
        <v/>
      </c>
      <c r="AY348" s="131" t="str">
        <f t="shared" si="6"/>
        <v/>
      </c>
      <c r="AZ348" s="131" t="str">
        <f t="shared" si="7"/>
        <v/>
      </c>
      <c r="BA348" s="131"/>
      <c r="BB348" s="131"/>
      <c r="BC348" s="191"/>
      <c r="BF348" s="191"/>
    </row>
    <row r="349" spans="1:58" ht="5.15"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R349" s="127" t="str">
        <f>IF(AS349="","",MAX(AR$229:AR348)+1)</f>
        <v/>
      </c>
      <c r="AW349" s="131" t="str">
        <f t="shared" si="4"/>
        <v/>
      </c>
      <c r="AX349" s="131" t="str">
        <f t="shared" si="5"/>
        <v/>
      </c>
      <c r="AY349" s="131" t="str">
        <f t="shared" si="6"/>
        <v/>
      </c>
      <c r="AZ349" s="131" t="str">
        <f t="shared" si="7"/>
        <v/>
      </c>
      <c r="BA349" s="131"/>
      <c r="BB349" s="131"/>
      <c r="BC349" s="191"/>
      <c r="BF349" s="191"/>
    </row>
    <row r="350" spans="1:58" ht="20.149999999999999" customHeight="1">
      <c r="A350" s="53"/>
      <c r="B350" s="334" t="s">
        <v>209</v>
      </c>
      <c r="C350" s="348"/>
      <c r="D350" s="348"/>
      <c r="E350" s="348"/>
      <c r="F350" s="348"/>
      <c r="G350" s="348"/>
      <c r="H350" s="348"/>
      <c r="I350" s="348"/>
      <c r="J350" s="348"/>
      <c r="K350" s="348"/>
      <c r="L350" s="348"/>
      <c r="M350" s="348"/>
      <c r="N350" s="348"/>
      <c r="O350" s="348"/>
      <c r="P350" s="348"/>
      <c r="Q350" s="333">
        <f>VLOOKUP($AG350,PriceList,3,FALSE)</f>
        <v>18.559999999999999</v>
      </c>
      <c r="R350" s="333"/>
      <c r="S350" s="333"/>
      <c r="T350" s="333">
        <f>VLOOKUP($AG350,PriceList,4,FALSE)</f>
        <v>20.787199999999999</v>
      </c>
      <c r="U350" s="333"/>
      <c r="V350" s="333"/>
      <c r="W350" s="336"/>
      <c r="X350" s="337"/>
      <c r="Y350" s="338"/>
      <c r="Z350" s="333">
        <f>Q350*W350</f>
        <v>0</v>
      </c>
      <c r="AA350" s="333"/>
      <c r="AB350" s="333"/>
      <c r="AC350" s="333">
        <f>T350*W350</f>
        <v>0</v>
      </c>
      <c r="AD350" s="333"/>
      <c r="AE350" s="333"/>
      <c r="AF350" s="21"/>
      <c r="AG350" s="56" t="s">
        <v>210</v>
      </c>
      <c r="AI350" s="61" t="b">
        <f>AND(W350&gt;0,AH350="Y")</f>
        <v>0</v>
      </c>
      <c r="AJ350" s="90" t="b">
        <f>OR(ISERROR(Q350),ISERROR(T350),ISERROR(Z350),ISERROR(AC350))</f>
        <v>0</v>
      </c>
      <c r="AQ350" s="130" t="str">
        <f>B350</f>
        <v>Tryten iPad Air Table Stand</v>
      </c>
      <c r="AR350" s="127" t="str">
        <f>IF(AS350="","",MAX(AR$229:AR349)+1)</f>
        <v/>
      </c>
      <c r="AS350" s="140" t="str">
        <f>IF(W350&gt;0,AQ350,"")</f>
        <v/>
      </c>
      <c r="AT350" s="141" t="str">
        <f>IF(W350&gt;0,W350,"")</f>
        <v/>
      </c>
      <c r="AU350" s="142" t="str">
        <f>IF(W350&gt;0,Z350,"")</f>
        <v/>
      </c>
      <c r="AV350" s="142" t="str">
        <f>IF(W350&gt;0,AC350,"")</f>
        <v/>
      </c>
      <c r="AW350" s="131" t="str">
        <f t="shared" si="4"/>
        <v/>
      </c>
      <c r="AX350" s="131" t="str">
        <f t="shared" si="5"/>
        <v/>
      </c>
      <c r="AY350" s="131" t="str">
        <f t="shared" si="6"/>
        <v/>
      </c>
      <c r="AZ350" s="131" t="str">
        <f t="shared" si="7"/>
        <v/>
      </c>
      <c r="BA350" s="131"/>
      <c r="BB350" s="131"/>
      <c r="BC350" s="191"/>
      <c r="BF350" s="191"/>
    </row>
    <row r="351" spans="1:58" ht="5.15"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R351" s="127" t="str">
        <f>IF(AS351="","",MAX(AR$229:AR350)+1)</f>
        <v/>
      </c>
      <c r="AW351" s="131" t="str">
        <f t="shared" si="4"/>
        <v/>
      </c>
      <c r="AX351" s="131" t="str">
        <f t="shared" si="5"/>
        <v/>
      </c>
      <c r="AY351" s="131" t="str">
        <f t="shared" si="6"/>
        <v/>
      </c>
      <c r="AZ351" s="131" t="str">
        <f t="shared" si="7"/>
        <v/>
      </c>
      <c r="BA351" s="131"/>
      <c r="BB351" s="131"/>
      <c r="BC351" s="191"/>
      <c r="BF351" s="191"/>
    </row>
    <row r="352" spans="1:58" ht="5.15" customHeight="1">
      <c r="A352" s="21"/>
      <c r="B352" s="21"/>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21"/>
      <c r="AF352" s="21"/>
      <c r="AR352" s="127" t="str">
        <f>IF(AS352="","",MAX(AR$229:AR351)+1)</f>
        <v/>
      </c>
      <c r="AW352" s="131" t="str">
        <f t="shared" si="4"/>
        <v/>
      </c>
      <c r="AX352" s="131" t="str">
        <f t="shared" si="5"/>
        <v/>
      </c>
      <c r="AY352" s="131" t="str">
        <f t="shared" si="6"/>
        <v/>
      </c>
      <c r="AZ352" s="131" t="str">
        <f t="shared" si="7"/>
        <v/>
      </c>
      <c r="BA352" s="131"/>
      <c r="BB352" s="131"/>
      <c r="BC352" s="191"/>
      <c r="BF352" s="191"/>
    </row>
    <row r="353" spans="1:58" ht="5.15"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R353" s="127" t="str">
        <f>IF(AS353="","",MAX(AR$229:AR352)+1)</f>
        <v/>
      </c>
      <c r="AW353" s="131" t="str">
        <f t="shared" si="4"/>
        <v/>
      </c>
      <c r="AX353" s="131" t="str">
        <f t="shared" si="5"/>
        <v/>
      </c>
      <c r="AY353" s="131" t="str">
        <f t="shared" si="6"/>
        <v/>
      </c>
      <c r="AZ353" s="131" t="str">
        <f t="shared" si="7"/>
        <v/>
      </c>
      <c r="BA353" s="131"/>
      <c r="BB353" s="131"/>
      <c r="BC353" s="191"/>
      <c r="BF353" s="191"/>
    </row>
    <row r="354" spans="1:58" ht="30" customHeight="1">
      <c r="A354" s="53"/>
      <c r="B354" s="334" t="s">
        <v>211</v>
      </c>
      <c r="C354" s="348"/>
      <c r="D354" s="348"/>
      <c r="E354" s="348"/>
      <c r="F354" s="348"/>
      <c r="G354" s="348"/>
      <c r="H354" s="348"/>
      <c r="I354" s="348"/>
      <c r="J354" s="348"/>
      <c r="K354" s="348"/>
      <c r="L354" s="348"/>
      <c r="M354" s="348"/>
      <c r="N354" s="348"/>
      <c r="O354" s="348"/>
      <c r="P354" s="348"/>
      <c r="Q354" s="333">
        <f>VLOOKUP($AG354,PriceList,3,FALSE)</f>
        <v>230.63</v>
      </c>
      <c r="R354" s="333"/>
      <c r="S354" s="333"/>
      <c r="T354" s="333">
        <f>VLOOKUP($AG354,PriceList,4,FALSE)</f>
        <v>258.30560000000003</v>
      </c>
      <c r="U354" s="333"/>
      <c r="V354" s="333"/>
      <c r="W354" s="336"/>
      <c r="X354" s="337"/>
      <c r="Y354" s="338"/>
      <c r="Z354" s="333">
        <f>Q354*W354</f>
        <v>0</v>
      </c>
      <c r="AA354" s="333"/>
      <c r="AB354" s="333"/>
      <c r="AC354" s="333">
        <f>T354*W354</f>
        <v>0</v>
      </c>
      <c r="AD354" s="333"/>
      <c r="AE354" s="333"/>
      <c r="AF354" s="21"/>
      <c r="AG354" s="56" t="s">
        <v>212</v>
      </c>
      <c r="AI354" s="61" t="b">
        <f>AND(W354&gt;0,AH354="Y")</f>
        <v>0</v>
      </c>
      <c r="AJ354" s="90" t="b">
        <f>OR(ISERROR(Q354),ISERROR(T354),ISERROR(Z354),ISERROR(AC354))</f>
        <v>0</v>
      </c>
      <c r="AQ354" s="130" t="str">
        <f>B354</f>
        <v>22" Touchscreen
iiyama T225MTS - Requires Laptop</v>
      </c>
      <c r="AR354" s="127" t="str">
        <f>IF(AS354="","",MAX(AR$229:AR353)+1)</f>
        <v/>
      </c>
      <c r="AS354" s="140" t="str">
        <f>IF(W354&gt;0,AQ354,"")</f>
        <v/>
      </c>
      <c r="AT354" s="141" t="str">
        <f>IF(W354&gt;0,W354,"")</f>
        <v/>
      </c>
      <c r="AU354" s="142" t="str">
        <f>IF(W354&gt;0,Z354,"")</f>
        <v/>
      </c>
      <c r="AV354" s="142" t="str">
        <f>IF(W354&gt;0,AC354,"")</f>
        <v/>
      </c>
      <c r="AW354" s="131" t="str">
        <f t="shared" si="4"/>
        <v/>
      </c>
      <c r="AX354" s="131" t="str">
        <f t="shared" si="5"/>
        <v/>
      </c>
      <c r="AY354" s="131" t="str">
        <f t="shared" si="6"/>
        <v/>
      </c>
      <c r="AZ354" s="131" t="str">
        <f t="shared" si="7"/>
        <v/>
      </c>
      <c r="BA354" s="131"/>
      <c r="BB354" s="131"/>
      <c r="BC354" s="191"/>
      <c r="BF354" s="191"/>
    </row>
    <row r="355" spans="1:58" ht="5.15"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R355" s="127" t="str">
        <f>IF(AS355="","",MAX(AR$229:AR354)+1)</f>
        <v/>
      </c>
      <c r="AW355" s="131" t="str">
        <f t="shared" si="4"/>
        <v/>
      </c>
      <c r="AX355" s="131" t="str">
        <f t="shared" si="5"/>
        <v/>
      </c>
      <c r="AY355" s="131" t="str">
        <f t="shared" si="6"/>
        <v/>
      </c>
      <c r="AZ355" s="131" t="str">
        <f t="shared" si="7"/>
        <v/>
      </c>
      <c r="BA355" s="131"/>
      <c r="BB355" s="131"/>
      <c r="BC355" s="191"/>
      <c r="BF355" s="191"/>
    </row>
    <row r="356" spans="1:58" ht="5.15" customHeight="1">
      <c r="A356" s="21"/>
      <c r="B356" s="21"/>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21"/>
      <c r="AF356" s="21"/>
      <c r="AR356" s="127" t="str">
        <f>IF(AS356="","",MAX(AR$229:AR355)+1)</f>
        <v/>
      </c>
      <c r="AW356" s="131" t="str">
        <f t="shared" ref="AW356:AW419" si="8">IFERROR(INDEX($AS$242:$AS$835,MATCH(ROW()-ROW($AW$226),$AR$242:$AR$835,0)),"")</f>
        <v/>
      </c>
      <c r="AX356" s="131" t="str">
        <f t="shared" ref="AX356:AX419" si="9">IFERROR(INDEX($AT$242:$AT$835,MATCH(ROW()-ROW($AX$226),$AR$242:$AR$835,0)),"")</f>
        <v/>
      </c>
      <c r="AY356" s="131" t="str">
        <f t="shared" ref="AY356:AY419" si="10">IFERROR(INDEX($AU$242:$AU$835,MATCH(ROW()-ROW($AY$226),$AR$242:$AR$835,0)),"")</f>
        <v/>
      </c>
      <c r="AZ356" s="131" t="str">
        <f t="shared" ref="AZ356:AZ419" si="11">IFERROR(INDEX($AV$242:$AV$835,MATCH(ROW()-ROW($AZ$226),$AR$242:$AR$835,0)),"")</f>
        <v/>
      </c>
      <c r="BA356" s="131"/>
      <c r="BB356" s="131"/>
      <c r="BC356" s="191"/>
      <c r="BF356" s="191"/>
    </row>
    <row r="357" spans="1:58" ht="5.15"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R357" s="127" t="str">
        <f>IF(AS357="","",MAX(AR$229:AR356)+1)</f>
        <v/>
      </c>
      <c r="AW357" s="131" t="str">
        <f t="shared" si="8"/>
        <v/>
      </c>
      <c r="AX357" s="131" t="str">
        <f t="shared" si="9"/>
        <v/>
      </c>
      <c r="AY357" s="131" t="str">
        <f t="shared" si="10"/>
        <v/>
      </c>
      <c r="AZ357" s="131" t="str">
        <f t="shared" si="11"/>
        <v/>
      </c>
      <c r="BA357" s="131"/>
      <c r="BB357" s="131"/>
      <c r="BC357" s="191"/>
      <c r="BF357" s="191"/>
    </row>
    <row r="358" spans="1:58" ht="20.149999999999999" customHeight="1">
      <c r="A358" s="53"/>
      <c r="B358" s="334" t="s">
        <v>213</v>
      </c>
      <c r="C358" s="348"/>
      <c r="D358" s="348"/>
      <c r="E358" s="348"/>
      <c r="F358" s="348"/>
      <c r="G358" s="348"/>
      <c r="H358" s="348"/>
      <c r="I358" s="348"/>
      <c r="J358" s="348"/>
      <c r="K358" s="348"/>
      <c r="L358" s="348"/>
      <c r="M358" s="348"/>
      <c r="N358" s="348"/>
      <c r="O358" s="348"/>
      <c r="P358" s="348"/>
      <c r="Q358" s="333">
        <f>VLOOKUP($AG358,PriceList,3,FALSE)</f>
        <v>580.5</v>
      </c>
      <c r="R358" s="333"/>
      <c r="S358" s="333"/>
      <c r="T358" s="333">
        <f>VLOOKUP($AG358,PriceList,4,FALSE)</f>
        <v>650.16</v>
      </c>
      <c r="U358" s="333"/>
      <c r="V358" s="333"/>
      <c r="W358" s="336"/>
      <c r="X358" s="337"/>
      <c r="Y358" s="338"/>
      <c r="Z358" s="333">
        <f>Q358*W358</f>
        <v>0</v>
      </c>
      <c r="AA358" s="333"/>
      <c r="AB358" s="333"/>
      <c r="AC358" s="333">
        <f>T358*W358</f>
        <v>0</v>
      </c>
      <c r="AD358" s="333"/>
      <c r="AE358" s="333"/>
      <c r="AF358" s="21"/>
      <c r="AG358" s="56" t="s">
        <v>214</v>
      </c>
      <c r="AI358" s="61" t="b">
        <f>AND(W358&gt;0,AH358="Y")</f>
        <v>0</v>
      </c>
      <c r="AJ358" s="90" t="b">
        <f>OR(ISERROR(Q358),ISERROR(T358),ISERROR(Z358),ISERROR(AC358))</f>
        <v>0</v>
      </c>
      <c r="AQ358" s="130" t="str">
        <f>B358</f>
        <v>49" Touchscreen</v>
      </c>
      <c r="AR358" s="127" t="str">
        <f>IF(AS358="","",MAX(AR$229:AR357)+1)</f>
        <v/>
      </c>
      <c r="AS358" s="140" t="str">
        <f>IF(W358&gt;0,AQ358,"")</f>
        <v/>
      </c>
      <c r="AT358" s="141" t="str">
        <f>IF(W358&gt;0,W358,"")</f>
        <v/>
      </c>
      <c r="AU358" s="142" t="str">
        <f>IF(W358&gt;0,Z358,"")</f>
        <v/>
      </c>
      <c r="AV358" s="142" t="str">
        <f>IF(W358&gt;0,AC358,"")</f>
        <v/>
      </c>
      <c r="AW358" s="131" t="str">
        <f t="shared" si="8"/>
        <v/>
      </c>
      <c r="AX358" s="131" t="str">
        <f t="shared" si="9"/>
        <v/>
      </c>
      <c r="AY358" s="131" t="str">
        <f t="shared" si="10"/>
        <v/>
      </c>
      <c r="AZ358" s="131" t="str">
        <f t="shared" si="11"/>
        <v/>
      </c>
      <c r="BA358" s="131"/>
      <c r="BB358" s="131"/>
      <c r="BC358" s="191"/>
      <c r="BF358" s="191"/>
    </row>
    <row r="359" spans="1:58" ht="5.15"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R359" s="127" t="str">
        <f>IF(AS359="","",MAX(AR$229:AR358)+1)</f>
        <v/>
      </c>
      <c r="AW359" s="131" t="str">
        <f t="shared" si="8"/>
        <v/>
      </c>
      <c r="AX359" s="131" t="str">
        <f t="shared" si="9"/>
        <v/>
      </c>
      <c r="AY359" s="131" t="str">
        <f t="shared" si="10"/>
        <v/>
      </c>
      <c r="AZ359" s="131" t="str">
        <f t="shared" si="11"/>
        <v/>
      </c>
      <c r="BA359" s="131"/>
      <c r="BB359" s="131"/>
      <c r="BC359" s="191"/>
      <c r="BF359" s="191"/>
    </row>
    <row r="360" spans="1:58" ht="5.15" customHeight="1">
      <c r="A360" s="21"/>
      <c r="B360" s="21"/>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21"/>
      <c r="AF360" s="21"/>
      <c r="AR360" s="127" t="str">
        <f>IF(AS360="","",MAX(AR$229:AR359)+1)</f>
        <v/>
      </c>
      <c r="AW360" s="131" t="str">
        <f t="shared" si="8"/>
        <v/>
      </c>
      <c r="AX360" s="131" t="str">
        <f t="shared" si="9"/>
        <v/>
      </c>
      <c r="AY360" s="131" t="str">
        <f t="shared" si="10"/>
        <v/>
      </c>
      <c r="AZ360" s="131" t="str">
        <f t="shared" si="11"/>
        <v/>
      </c>
      <c r="BA360" s="131"/>
      <c r="BB360" s="131"/>
      <c r="BC360" s="191"/>
      <c r="BF360" s="191"/>
    </row>
    <row r="361" spans="1:58" ht="5.15"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R361" s="127" t="str">
        <f>IF(AS361="","",MAX(AR$229:AR360)+1)</f>
        <v/>
      </c>
      <c r="AW361" s="131" t="str">
        <f t="shared" si="8"/>
        <v/>
      </c>
      <c r="AX361" s="131" t="str">
        <f t="shared" si="9"/>
        <v/>
      </c>
      <c r="AY361" s="131" t="str">
        <f t="shared" si="10"/>
        <v/>
      </c>
      <c r="AZ361" s="131" t="str">
        <f t="shared" si="11"/>
        <v/>
      </c>
      <c r="BA361" s="131"/>
      <c r="BB361" s="131"/>
      <c r="BC361" s="191"/>
      <c r="BF361" s="191"/>
    </row>
    <row r="362" spans="1:58" ht="20.149999999999999" customHeight="1">
      <c r="A362" s="53"/>
      <c r="B362" s="334" t="s">
        <v>215</v>
      </c>
      <c r="C362" s="348"/>
      <c r="D362" s="348"/>
      <c r="E362" s="348"/>
      <c r="F362" s="348"/>
      <c r="G362" s="348"/>
      <c r="H362" s="348"/>
      <c r="I362" s="348"/>
      <c r="J362" s="348"/>
      <c r="K362" s="348"/>
      <c r="L362" s="348"/>
      <c r="M362" s="348"/>
      <c r="N362" s="348"/>
      <c r="O362" s="348"/>
      <c r="P362" s="348"/>
      <c r="Q362" s="333">
        <f>VLOOKUP($AG362,PriceList,3,FALSE)</f>
        <v>972.17</v>
      </c>
      <c r="R362" s="333"/>
      <c r="S362" s="333"/>
      <c r="T362" s="333">
        <f>VLOOKUP($AG362,PriceList,4,FALSE)</f>
        <v>1088.8304000000001</v>
      </c>
      <c r="U362" s="333"/>
      <c r="V362" s="333"/>
      <c r="W362" s="336"/>
      <c r="X362" s="337"/>
      <c r="Y362" s="338"/>
      <c r="Z362" s="333">
        <f>Q362*W362</f>
        <v>0</v>
      </c>
      <c r="AA362" s="333"/>
      <c r="AB362" s="333"/>
      <c r="AC362" s="333">
        <f>T362*W362</f>
        <v>0</v>
      </c>
      <c r="AD362" s="333"/>
      <c r="AE362" s="333"/>
      <c r="AF362" s="21"/>
      <c r="AG362" s="56" t="s">
        <v>216</v>
      </c>
      <c r="AI362" s="61" t="b">
        <f>AND(W362&gt;0,AH362="Y")</f>
        <v>0</v>
      </c>
      <c r="AJ362" s="90" t="b">
        <f>OR(ISERROR(Q362),ISERROR(T362),ISERROR(Z362),ISERROR(AC362))</f>
        <v>0</v>
      </c>
      <c r="AQ362" s="130" t="str">
        <f>B362</f>
        <v>55" Touchscreen</v>
      </c>
      <c r="AR362" s="127" t="str">
        <f>IF(AS362="","",MAX(AR$229:AR361)+1)</f>
        <v/>
      </c>
      <c r="AS362" s="140" t="str">
        <f>IF(W362&gt;0,AQ362,"")</f>
        <v/>
      </c>
      <c r="AT362" s="141" t="str">
        <f>IF(W362&gt;0,W362,"")</f>
        <v/>
      </c>
      <c r="AU362" s="142" t="str">
        <f>IF(W362&gt;0,Z362,"")</f>
        <v/>
      </c>
      <c r="AV362" s="142" t="str">
        <f>IF(W362&gt;0,AC362,"")</f>
        <v/>
      </c>
      <c r="AW362" s="131" t="str">
        <f t="shared" si="8"/>
        <v/>
      </c>
      <c r="AX362" s="131" t="str">
        <f t="shared" si="9"/>
        <v/>
      </c>
      <c r="AY362" s="131" t="str">
        <f t="shared" si="10"/>
        <v/>
      </c>
      <c r="AZ362" s="131" t="str">
        <f t="shared" si="11"/>
        <v/>
      </c>
      <c r="BA362" s="131"/>
      <c r="BB362" s="131"/>
      <c r="BC362" s="191"/>
      <c r="BF362" s="191"/>
    </row>
    <row r="363" spans="1:58" ht="5.15"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R363" s="127" t="str">
        <f>IF(AS363="","",MAX(AR$229:AR362)+1)</f>
        <v/>
      </c>
      <c r="AW363" s="131" t="str">
        <f t="shared" si="8"/>
        <v/>
      </c>
      <c r="AX363" s="131" t="str">
        <f t="shared" si="9"/>
        <v/>
      </c>
      <c r="AY363" s="131" t="str">
        <f t="shared" si="10"/>
        <v/>
      </c>
      <c r="AZ363" s="131" t="str">
        <f t="shared" si="11"/>
        <v/>
      </c>
      <c r="BA363" s="131"/>
      <c r="BB363" s="131"/>
      <c r="BC363" s="191"/>
      <c r="BF363" s="191"/>
    </row>
    <row r="364" spans="1:58" ht="5.15" customHeight="1">
      <c r="A364" s="21"/>
      <c r="B364" s="21"/>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21"/>
      <c r="AF364" s="21"/>
      <c r="AR364" s="127" t="str">
        <f>IF(AS364="","",MAX(AR$229:AR363)+1)</f>
        <v/>
      </c>
      <c r="AW364" s="131" t="str">
        <f t="shared" si="8"/>
        <v/>
      </c>
      <c r="AX364" s="131" t="str">
        <f t="shared" si="9"/>
        <v/>
      </c>
      <c r="AY364" s="131" t="str">
        <f t="shared" si="10"/>
        <v/>
      </c>
      <c r="AZ364" s="131" t="str">
        <f t="shared" si="11"/>
        <v/>
      </c>
      <c r="BA364" s="131"/>
      <c r="BB364" s="131"/>
      <c r="BC364" s="191"/>
      <c r="BF364" s="191"/>
    </row>
    <row r="365" spans="1:58" ht="5.15"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R365" s="127" t="str">
        <f>IF(AS365="","",MAX(AR$229:AR364)+1)</f>
        <v/>
      </c>
      <c r="AW365" s="131" t="str">
        <f t="shared" si="8"/>
        <v/>
      </c>
      <c r="AX365" s="131" t="str">
        <f t="shared" si="9"/>
        <v/>
      </c>
      <c r="AY365" s="131" t="str">
        <f t="shared" si="10"/>
        <v/>
      </c>
      <c r="AZ365" s="131" t="str">
        <f t="shared" si="11"/>
        <v/>
      </c>
      <c r="BA365" s="131"/>
      <c r="BB365" s="131"/>
      <c r="BC365" s="191"/>
      <c r="BF365" s="191"/>
    </row>
    <row r="366" spans="1:58" ht="30" customHeight="1">
      <c r="A366" s="53"/>
      <c r="B366" s="334" t="s">
        <v>217</v>
      </c>
      <c r="C366" s="348"/>
      <c r="D366" s="348"/>
      <c r="E366" s="348"/>
      <c r="F366" s="348"/>
      <c r="G366" s="348"/>
      <c r="H366" s="348"/>
      <c r="I366" s="348"/>
      <c r="J366" s="348"/>
      <c r="K366" s="348"/>
      <c r="L366" s="348"/>
      <c r="M366" s="348"/>
      <c r="N366" s="348"/>
      <c r="O366" s="348"/>
      <c r="P366" s="348"/>
      <c r="Q366" s="333">
        <f>VLOOKUP($AG366,PriceList,3,FALSE)</f>
        <v>69.75</v>
      </c>
      <c r="R366" s="333"/>
      <c r="S366" s="333"/>
      <c r="T366" s="333">
        <f>VLOOKUP($AG366,PriceList,4,FALSE)</f>
        <v>78.12</v>
      </c>
      <c r="U366" s="333"/>
      <c r="V366" s="333"/>
      <c r="W366" s="336"/>
      <c r="X366" s="337"/>
      <c r="Y366" s="338"/>
      <c r="Z366" s="333">
        <f>Q366*W366</f>
        <v>0</v>
      </c>
      <c r="AA366" s="333"/>
      <c r="AB366" s="333"/>
      <c r="AC366" s="333">
        <f>T366*W366</f>
        <v>0</v>
      </c>
      <c r="AD366" s="333"/>
      <c r="AE366" s="333"/>
      <c r="AF366" s="21"/>
      <c r="AG366" s="56" t="s">
        <v>218</v>
      </c>
      <c r="AI366" s="61" t="b">
        <f>AND(W366&gt;0,AH366="Y")</f>
        <v>0</v>
      </c>
      <c r="AJ366" s="90" t="b">
        <f>OR(ISERROR(Q366),ISERROR(T366),ISERROR(Z366),ISERROR(AC366))</f>
        <v>0</v>
      </c>
      <c r="AQ366" s="130" t="str">
        <f>B366</f>
        <v>24" Display Screen
iiyama E2480HS</v>
      </c>
      <c r="AR366" s="127" t="str">
        <f>IF(AS366="","",MAX(AR$229:AR365)+1)</f>
        <v/>
      </c>
      <c r="AS366" s="140" t="str">
        <f>IF(W366&gt;0,AQ366,"")</f>
        <v/>
      </c>
      <c r="AT366" s="141" t="str">
        <f>IF(W366&gt;0,W366,"")</f>
        <v/>
      </c>
      <c r="AU366" s="142" t="str">
        <f>IF(W366&gt;0,Z366,"")</f>
        <v/>
      </c>
      <c r="AV366" s="142" t="str">
        <f>IF(W366&gt;0,AC366,"")</f>
        <v/>
      </c>
      <c r="AW366" s="131" t="str">
        <f t="shared" si="8"/>
        <v/>
      </c>
      <c r="AX366" s="131" t="str">
        <f t="shared" si="9"/>
        <v/>
      </c>
      <c r="AY366" s="131" t="str">
        <f t="shared" si="10"/>
        <v/>
      </c>
      <c r="AZ366" s="131" t="str">
        <f t="shared" si="11"/>
        <v/>
      </c>
      <c r="BA366" s="131"/>
      <c r="BB366" s="131"/>
      <c r="BC366" s="191"/>
      <c r="BF366" s="191"/>
    </row>
    <row r="367" spans="1:58" ht="5.15"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R367" s="127" t="str">
        <f>IF(AS367="","",MAX(AR$229:AR366)+1)</f>
        <v/>
      </c>
      <c r="AW367" s="131" t="str">
        <f t="shared" si="8"/>
        <v/>
      </c>
      <c r="AX367" s="131" t="str">
        <f t="shared" si="9"/>
        <v/>
      </c>
      <c r="AY367" s="131" t="str">
        <f t="shared" si="10"/>
        <v/>
      </c>
      <c r="AZ367" s="131" t="str">
        <f t="shared" si="11"/>
        <v/>
      </c>
      <c r="BA367" s="131"/>
      <c r="BB367" s="131"/>
      <c r="BC367" s="191"/>
      <c r="BF367" s="191"/>
    </row>
    <row r="368" spans="1:58" ht="5.15" customHeight="1">
      <c r="A368" s="21"/>
      <c r="B368" s="21"/>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21"/>
      <c r="AF368" s="21"/>
      <c r="AR368" s="127" t="str">
        <f>IF(AS368="","",MAX(AR$229:AR367)+1)</f>
        <v/>
      </c>
      <c r="AW368" s="131" t="str">
        <f t="shared" si="8"/>
        <v/>
      </c>
      <c r="AX368" s="131" t="str">
        <f t="shared" si="9"/>
        <v/>
      </c>
      <c r="AY368" s="131" t="str">
        <f t="shared" si="10"/>
        <v/>
      </c>
      <c r="AZ368" s="131" t="str">
        <f t="shared" si="11"/>
        <v/>
      </c>
      <c r="BA368" s="131"/>
      <c r="BB368" s="131"/>
      <c r="BC368" s="191"/>
      <c r="BF368" s="191"/>
    </row>
    <row r="369" spans="1:58" ht="5.15"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R369" s="127" t="str">
        <f>IF(AS369="","",MAX(AR$229:AR368)+1)</f>
        <v/>
      </c>
      <c r="AW369" s="131" t="str">
        <f t="shared" si="8"/>
        <v/>
      </c>
      <c r="AX369" s="131" t="str">
        <f t="shared" si="9"/>
        <v/>
      </c>
      <c r="AY369" s="131" t="str">
        <f t="shared" si="10"/>
        <v/>
      </c>
      <c r="AZ369" s="131" t="str">
        <f t="shared" si="11"/>
        <v/>
      </c>
      <c r="BA369" s="131"/>
      <c r="BB369" s="131"/>
      <c r="BC369" s="191"/>
      <c r="BF369" s="191"/>
    </row>
    <row r="370" spans="1:58" ht="32.15" customHeight="1">
      <c r="A370" s="53"/>
      <c r="B370" s="334" t="s">
        <v>219</v>
      </c>
      <c r="C370" s="348"/>
      <c r="D370" s="348"/>
      <c r="E370" s="348"/>
      <c r="F370" s="348"/>
      <c r="G370" s="348"/>
      <c r="H370" s="348"/>
      <c r="I370" s="348"/>
      <c r="J370" s="348"/>
      <c r="K370" s="348"/>
      <c r="L370" s="348"/>
      <c r="M370" s="348"/>
      <c r="N370" s="348"/>
      <c r="O370" s="348"/>
      <c r="P370" s="348"/>
      <c r="Q370" s="333">
        <f>VLOOKUP($AG370,PriceList,3,FALSE)</f>
        <v>219.38</v>
      </c>
      <c r="R370" s="333"/>
      <c r="S370" s="333"/>
      <c r="T370" s="333">
        <f>VLOOKUP($AG370,PriceList,4,FALSE)</f>
        <v>245.7056</v>
      </c>
      <c r="U370" s="333"/>
      <c r="V370" s="333"/>
      <c r="W370" s="336"/>
      <c r="X370" s="337"/>
      <c r="Y370" s="338"/>
      <c r="Z370" s="333">
        <f>Q370*W370</f>
        <v>0</v>
      </c>
      <c r="AA370" s="333"/>
      <c r="AB370" s="333"/>
      <c r="AC370" s="333">
        <f>T370*W370</f>
        <v>0</v>
      </c>
      <c r="AD370" s="333"/>
      <c r="AE370" s="333"/>
      <c r="AF370" s="21"/>
      <c r="AG370" s="56" t="s">
        <v>220</v>
      </c>
      <c r="AI370" s="61" t="b">
        <f>AND(W370&gt;0,AH370="Y")</f>
        <v>0</v>
      </c>
      <c r="AJ370" s="90" t="b">
        <f>OR(ISERROR(Q370),ISERROR(T370),ISERROR(Z370),ISERROR(AC370))</f>
        <v>0</v>
      </c>
      <c r="AQ370" s="130" t="str">
        <f>B370</f>
        <v>32" Display Screen
Samsung ME32C</v>
      </c>
      <c r="AR370" s="127" t="str">
        <f>IF(AS370="","",MAX(AR$229:AR369)+1)</f>
        <v/>
      </c>
      <c r="AS370" s="140" t="str">
        <f>IF(W370&gt;0,AQ370,"")</f>
        <v/>
      </c>
      <c r="AT370" s="141" t="str">
        <f>IF(W370&gt;0,W370,"")</f>
        <v/>
      </c>
      <c r="AU370" s="142" t="str">
        <f>IF(W370&gt;0,Z370,"")</f>
        <v/>
      </c>
      <c r="AV370" s="142" t="str">
        <f>IF(W370&gt;0,AC370,"")</f>
        <v/>
      </c>
      <c r="AW370" s="131" t="str">
        <f t="shared" si="8"/>
        <v/>
      </c>
      <c r="AX370" s="131" t="str">
        <f t="shared" si="9"/>
        <v/>
      </c>
      <c r="AY370" s="131" t="str">
        <f t="shared" si="10"/>
        <v/>
      </c>
      <c r="AZ370" s="131" t="str">
        <f t="shared" si="11"/>
        <v/>
      </c>
      <c r="BA370" s="131"/>
      <c r="BB370" s="131"/>
      <c r="BC370" s="191"/>
      <c r="BF370" s="191"/>
    </row>
    <row r="371" spans="1:58" ht="5.15"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R371" s="127" t="str">
        <f>IF(AS371="","",MAX(AR$229:AR370)+1)</f>
        <v/>
      </c>
      <c r="AW371" s="131" t="str">
        <f t="shared" si="8"/>
        <v/>
      </c>
      <c r="AX371" s="131" t="str">
        <f t="shared" si="9"/>
        <v/>
      </c>
      <c r="AY371" s="131" t="str">
        <f t="shared" si="10"/>
        <v/>
      </c>
      <c r="AZ371" s="131" t="str">
        <f t="shared" si="11"/>
        <v/>
      </c>
      <c r="BA371" s="131"/>
      <c r="BB371" s="131"/>
      <c r="BC371" s="191"/>
      <c r="BF371" s="191"/>
    </row>
    <row r="372" spans="1:58" ht="5.15" customHeight="1">
      <c r="A372" s="21"/>
      <c r="B372" s="21"/>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21"/>
      <c r="AF372" s="21"/>
      <c r="AR372" s="127" t="str">
        <f>IF(AS372="","",MAX(AR$229:AR371)+1)</f>
        <v/>
      </c>
      <c r="AW372" s="131" t="str">
        <f t="shared" si="8"/>
        <v/>
      </c>
      <c r="AX372" s="131" t="str">
        <f t="shared" si="9"/>
        <v/>
      </c>
      <c r="AY372" s="131" t="str">
        <f t="shared" si="10"/>
        <v/>
      </c>
      <c r="AZ372" s="131" t="str">
        <f t="shared" si="11"/>
        <v/>
      </c>
      <c r="BA372" s="131"/>
      <c r="BB372" s="131"/>
      <c r="BC372" s="191"/>
      <c r="BF372" s="191"/>
    </row>
    <row r="373" spans="1:58" ht="5.15"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R373" s="127" t="str">
        <f>IF(AS373="","",MAX(AR$229:AR372)+1)</f>
        <v/>
      </c>
      <c r="AW373" s="131" t="str">
        <f t="shared" si="8"/>
        <v/>
      </c>
      <c r="AX373" s="131" t="str">
        <f t="shared" si="9"/>
        <v/>
      </c>
      <c r="AY373" s="131" t="str">
        <f t="shared" si="10"/>
        <v/>
      </c>
      <c r="AZ373" s="131" t="str">
        <f t="shared" si="11"/>
        <v/>
      </c>
      <c r="BA373" s="131"/>
      <c r="BB373" s="131"/>
      <c r="BC373" s="191"/>
      <c r="BF373" s="191"/>
    </row>
    <row r="374" spans="1:58" ht="30" customHeight="1">
      <c r="A374" s="53"/>
      <c r="B374" s="334" t="s">
        <v>221</v>
      </c>
      <c r="C374" s="348"/>
      <c r="D374" s="348"/>
      <c r="E374" s="348"/>
      <c r="F374" s="348"/>
      <c r="G374" s="348"/>
      <c r="H374" s="348"/>
      <c r="I374" s="348"/>
      <c r="J374" s="348"/>
      <c r="K374" s="348"/>
      <c r="L374" s="348"/>
      <c r="M374" s="348"/>
      <c r="N374" s="348"/>
      <c r="O374" s="348"/>
      <c r="P374" s="348"/>
      <c r="Q374" s="333">
        <f>VLOOKUP($AG374,PriceList,3,FALSE)</f>
        <v>219.38</v>
      </c>
      <c r="R374" s="333"/>
      <c r="S374" s="333"/>
      <c r="T374" s="333">
        <f>VLOOKUP($AG374,PriceList,4,FALSE)</f>
        <v>245.7056</v>
      </c>
      <c r="U374" s="333"/>
      <c r="V374" s="333"/>
      <c r="W374" s="336"/>
      <c r="X374" s="337"/>
      <c r="Y374" s="338"/>
      <c r="Z374" s="333">
        <f>Q374*W374</f>
        <v>0</v>
      </c>
      <c r="AA374" s="333"/>
      <c r="AB374" s="333"/>
      <c r="AC374" s="333">
        <f>T374*W374</f>
        <v>0</v>
      </c>
      <c r="AD374" s="333"/>
      <c r="AE374" s="333"/>
      <c r="AF374" s="21"/>
      <c r="AG374" s="56" t="s">
        <v>222</v>
      </c>
      <c r="AI374" s="61" t="b">
        <f>AND(W374&gt;0,AH374="Y")</f>
        <v>0</v>
      </c>
      <c r="AJ374" s="90" t="b">
        <f>OR(ISERROR(Q374),ISERROR(T374),ISERROR(Z374),ISERROR(AC374))</f>
        <v>0</v>
      </c>
      <c r="AQ374" s="130" t="str">
        <f>B374</f>
        <v>32" Display Screen
LG 32SM5KD</v>
      </c>
      <c r="AR374" s="127" t="str">
        <f>IF(AS374="","",MAX(AR$229:AR373)+1)</f>
        <v/>
      </c>
      <c r="AS374" s="140" t="str">
        <f>IF(W374&gt;0,AQ374,"")</f>
        <v/>
      </c>
      <c r="AT374" s="141" t="str">
        <f>IF(W374&gt;0,W374,"")</f>
        <v/>
      </c>
      <c r="AU374" s="142" t="str">
        <f>IF(W374&gt;0,Z374,"")</f>
        <v/>
      </c>
      <c r="AV374" s="142" t="str">
        <f>IF(W374&gt;0,AC374,"")</f>
        <v/>
      </c>
      <c r="AW374" s="131" t="str">
        <f t="shared" si="8"/>
        <v/>
      </c>
      <c r="AX374" s="131" t="str">
        <f t="shared" si="9"/>
        <v/>
      </c>
      <c r="AY374" s="131" t="str">
        <f t="shared" si="10"/>
        <v/>
      </c>
      <c r="AZ374" s="131" t="str">
        <f t="shared" si="11"/>
        <v/>
      </c>
      <c r="BA374" s="131"/>
      <c r="BB374" s="131"/>
      <c r="BC374" s="191"/>
      <c r="BF374" s="191"/>
    </row>
    <row r="375" spans="1:58" ht="5.15"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R375" s="127" t="str">
        <f>IF(AS375="","",MAX(AR$229:AR374)+1)</f>
        <v/>
      </c>
      <c r="AW375" s="131" t="str">
        <f t="shared" si="8"/>
        <v/>
      </c>
      <c r="AX375" s="131" t="str">
        <f t="shared" si="9"/>
        <v/>
      </c>
      <c r="AY375" s="131" t="str">
        <f t="shared" si="10"/>
        <v/>
      </c>
      <c r="AZ375" s="131" t="str">
        <f t="shared" si="11"/>
        <v/>
      </c>
      <c r="BA375" s="131"/>
      <c r="BB375" s="131"/>
      <c r="BC375" s="191"/>
      <c r="BF375" s="191"/>
    </row>
    <row r="376" spans="1:58" ht="5.15" customHeight="1">
      <c r="A376" s="21"/>
      <c r="B376" s="21"/>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21"/>
      <c r="AF376" s="21"/>
      <c r="AR376" s="127" t="str">
        <f>IF(AS376="","",MAX(AR$229:AR375)+1)</f>
        <v/>
      </c>
      <c r="AW376" s="131" t="str">
        <f t="shared" si="8"/>
        <v/>
      </c>
      <c r="AX376" s="131" t="str">
        <f t="shared" si="9"/>
        <v/>
      </c>
      <c r="AY376" s="131" t="str">
        <f t="shared" si="10"/>
        <v/>
      </c>
      <c r="AZ376" s="131" t="str">
        <f t="shared" si="11"/>
        <v/>
      </c>
      <c r="BA376" s="131"/>
      <c r="BB376" s="131"/>
      <c r="BC376" s="191"/>
      <c r="BF376" s="191"/>
    </row>
    <row r="377" spans="1:58" ht="5.15"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R377" s="127" t="str">
        <f>IF(AS377="","",MAX(AR$229:AR376)+1)</f>
        <v/>
      </c>
      <c r="AW377" s="131" t="str">
        <f t="shared" si="8"/>
        <v/>
      </c>
      <c r="AX377" s="131" t="str">
        <f t="shared" si="9"/>
        <v/>
      </c>
      <c r="AY377" s="131" t="str">
        <f t="shared" si="10"/>
        <v/>
      </c>
      <c r="AZ377" s="131" t="str">
        <f t="shared" si="11"/>
        <v/>
      </c>
      <c r="BA377" s="131"/>
      <c r="BB377" s="131"/>
      <c r="BC377" s="191"/>
      <c r="BF377" s="191"/>
    </row>
    <row r="378" spans="1:58" ht="30" customHeight="1">
      <c r="A378" s="53"/>
      <c r="B378" s="334" t="s">
        <v>223</v>
      </c>
      <c r="C378" s="348"/>
      <c r="D378" s="348"/>
      <c r="E378" s="348"/>
      <c r="F378" s="348"/>
      <c r="G378" s="348"/>
      <c r="H378" s="348"/>
      <c r="I378" s="348"/>
      <c r="J378" s="348"/>
      <c r="K378" s="348"/>
      <c r="L378" s="348"/>
      <c r="M378" s="348"/>
      <c r="N378" s="348"/>
      <c r="O378" s="348"/>
      <c r="P378" s="348"/>
      <c r="Q378" s="333">
        <f>VLOOKUP($AG378,PriceList,3,FALSE)</f>
        <v>306</v>
      </c>
      <c r="R378" s="333"/>
      <c r="S378" s="333"/>
      <c r="T378" s="333">
        <f>VLOOKUP($AG378,PriceList,4,FALSE)</f>
        <v>342.72</v>
      </c>
      <c r="U378" s="333"/>
      <c r="V378" s="333"/>
      <c r="W378" s="336"/>
      <c r="X378" s="337"/>
      <c r="Y378" s="338"/>
      <c r="Z378" s="333">
        <f>Q378*W378</f>
        <v>0</v>
      </c>
      <c r="AA378" s="333"/>
      <c r="AB378" s="333"/>
      <c r="AC378" s="333">
        <f>T378*W378</f>
        <v>0</v>
      </c>
      <c r="AD378" s="333"/>
      <c r="AE378" s="333"/>
      <c r="AF378" s="21"/>
      <c r="AG378" s="56" t="s">
        <v>224</v>
      </c>
      <c r="AI378" s="61" t="b">
        <f>AND(W378&gt;0,AH378="Y")</f>
        <v>0</v>
      </c>
      <c r="AJ378" s="90" t="b">
        <f>OR(ISERROR(Q378),ISERROR(T378),ISERROR(Z378),ISERROR(AC378))</f>
        <v>0</v>
      </c>
      <c r="AQ378" s="130" t="str">
        <f>B378</f>
        <v>43" Display Screen
LG 43SM5KD</v>
      </c>
      <c r="AR378" s="127" t="str">
        <f>IF(AS378="","",MAX(AR$229:AR377)+1)</f>
        <v/>
      </c>
      <c r="AS378" s="140" t="str">
        <f>IF(W378&gt;0,AQ378,"")</f>
        <v/>
      </c>
      <c r="AT378" s="141" t="str">
        <f>IF(W378&gt;0,W378,"")</f>
        <v/>
      </c>
      <c r="AU378" s="142" t="str">
        <f>IF(W378&gt;0,Z378,"")</f>
        <v/>
      </c>
      <c r="AV378" s="142" t="str">
        <f>IF(W378&gt;0,AC378,"")</f>
        <v/>
      </c>
      <c r="AW378" s="131" t="str">
        <f t="shared" si="8"/>
        <v/>
      </c>
      <c r="AX378" s="131" t="str">
        <f t="shared" si="9"/>
        <v/>
      </c>
      <c r="AY378" s="131" t="str">
        <f t="shared" si="10"/>
        <v/>
      </c>
      <c r="AZ378" s="131" t="str">
        <f t="shared" si="11"/>
        <v/>
      </c>
      <c r="BA378" s="131"/>
      <c r="BB378" s="131"/>
      <c r="BC378" s="191"/>
      <c r="BF378" s="191"/>
    </row>
    <row r="379" spans="1:58" ht="5.15"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R379" s="127" t="str">
        <f>IF(AS379="","",MAX(AR$229:AR378)+1)</f>
        <v/>
      </c>
      <c r="AW379" s="131" t="str">
        <f t="shared" si="8"/>
        <v/>
      </c>
      <c r="AX379" s="131" t="str">
        <f t="shared" si="9"/>
        <v/>
      </c>
      <c r="AY379" s="131" t="str">
        <f t="shared" si="10"/>
        <v/>
      </c>
      <c r="AZ379" s="131" t="str">
        <f t="shared" si="11"/>
        <v/>
      </c>
      <c r="BA379" s="131"/>
      <c r="BB379" s="131"/>
      <c r="BC379" s="191"/>
      <c r="BF379" s="191"/>
    </row>
    <row r="380" spans="1:58" ht="5.15" customHeight="1">
      <c r="A380" s="21"/>
      <c r="B380" s="21"/>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21"/>
      <c r="AF380" s="21"/>
      <c r="AR380" s="127" t="str">
        <f>IF(AS380="","",MAX(AR$229:AR379)+1)</f>
        <v/>
      </c>
      <c r="AW380" s="131" t="str">
        <f t="shared" si="8"/>
        <v/>
      </c>
      <c r="AX380" s="131" t="str">
        <f t="shared" si="9"/>
        <v/>
      </c>
      <c r="AY380" s="131" t="str">
        <f t="shared" si="10"/>
        <v/>
      </c>
      <c r="AZ380" s="131" t="str">
        <f t="shared" si="11"/>
        <v/>
      </c>
      <c r="BA380" s="131"/>
      <c r="BB380" s="131"/>
      <c r="BC380" s="191"/>
      <c r="BF380" s="191"/>
    </row>
    <row r="381" spans="1:58" ht="5.15"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R381" s="127" t="str">
        <f>IF(AS381="","",MAX(AR$229:AR380)+1)</f>
        <v/>
      </c>
      <c r="AW381" s="131" t="str">
        <f t="shared" si="8"/>
        <v/>
      </c>
      <c r="AX381" s="131" t="str">
        <f t="shared" si="9"/>
        <v/>
      </c>
      <c r="AY381" s="131" t="str">
        <f t="shared" si="10"/>
        <v/>
      </c>
      <c r="AZ381" s="131" t="str">
        <f t="shared" si="11"/>
        <v/>
      </c>
      <c r="BA381" s="131"/>
      <c r="BB381" s="131"/>
      <c r="BC381" s="191"/>
      <c r="BF381" s="191"/>
    </row>
    <row r="382" spans="1:58" ht="30" customHeight="1">
      <c r="A382" s="53"/>
      <c r="B382" s="334" t="s">
        <v>225</v>
      </c>
      <c r="C382" s="348"/>
      <c r="D382" s="348"/>
      <c r="E382" s="348"/>
      <c r="F382" s="348"/>
      <c r="G382" s="348"/>
      <c r="H382" s="348"/>
      <c r="I382" s="348"/>
      <c r="J382" s="348"/>
      <c r="K382" s="348"/>
      <c r="L382" s="348"/>
      <c r="M382" s="348"/>
      <c r="N382" s="348"/>
      <c r="O382" s="348"/>
      <c r="P382" s="348"/>
      <c r="Q382" s="333">
        <f>VLOOKUP($AG382,PriceList,3,FALSE)</f>
        <v>382.5</v>
      </c>
      <c r="R382" s="333"/>
      <c r="S382" s="333"/>
      <c r="T382" s="333">
        <f>VLOOKUP($AG382,PriceList,4,FALSE)</f>
        <v>428.4</v>
      </c>
      <c r="U382" s="333"/>
      <c r="V382" s="333"/>
      <c r="W382" s="336"/>
      <c r="X382" s="337"/>
      <c r="Y382" s="338"/>
      <c r="Z382" s="333">
        <f>Q382*W382</f>
        <v>0</v>
      </c>
      <c r="AA382" s="333"/>
      <c r="AB382" s="333"/>
      <c r="AC382" s="333">
        <f>T382*W382</f>
        <v>0</v>
      </c>
      <c r="AD382" s="333"/>
      <c r="AE382" s="333"/>
      <c r="AF382" s="21"/>
      <c r="AG382" s="56" t="s">
        <v>226</v>
      </c>
      <c r="AI382" s="61" t="b">
        <f>AND(W382&gt;0,AH382="Y")</f>
        <v>0</v>
      </c>
      <c r="AJ382" s="90" t="b">
        <f>OR(ISERROR(Q382),ISERROR(T382),ISERROR(Z382),ISERROR(AC382))</f>
        <v>0</v>
      </c>
      <c r="AQ382" s="130" t="str">
        <f>B382</f>
        <v>55" Display Screen
LG 55SM5KC/SM5KE</v>
      </c>
      <c r="AR382" s="127" t="str">
        <f>IF(AS382="","",MAX(AR$229:AR381)+1)</f>
        <v/>
      </c>
      <c r="AS382" s="140" t="str">
        <f>IF(W382&gt;0,AQ382,"")</f>
        <v/>
      </c>
      <c r="AT382" s="141" t="str">
        <f>IF(W382&gt;0,W382,"")</f>
        <v/>
      </c>
      <c r="AU382" s="142" t="str">
        <f>IF(W382&gt;0,Z382,"")</f>
        <v/>
      </c>
      <c r="AV382" s="142" t="str">
        <f>IF(W382&gt;0,AC382,"")</f>
        <v/>
      </c>
      <c r="AW382" s="131" t="str">
        <f t="shared" si="8"/>
        <v/>
      </c>
      <c r="AX382" s="131" t="str">
        <f t="shared" si="9"/>
        <v/>
      </c>
      <c r="AY382" s="131" t="str">
        <f t="shared" si="10"/>
        <v/>
      </c>
      <c r="AZ382" s="131" t="str">
        <f t="shared" si="11"/>
        <v/>
      </c>
      <c r="BA382" s="131"/>
      <c r="BB382" s="131"/>
      <c r="BC382" s="191"/>
      <c r="BF382" s="191"/>
    </row>
    <row r="383" spans="1:58" ht="5.15"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R383" s="127" t="str">
        <f>IF(AS383="","",MAX(AR$229:AR382)+1)</f>
        <v/>
      </c>
      <c r="AW383" s="131" t="str">
        <f t="shared" si="8"/>
        <v/>
      </c>
      <c r="AX383" s="131" t="str">
        <f t="shared" si="9"/>
        <v/>
      </c>
      <c r="AY383" s="131" t="str">
        <f t="shared" si="10"/>
        <v/>
      </c>
      <c r="AZ383" s="131" t="str">
        <f t="shared" si="11"/>
        <v/>
      </c>
      <c r="BA383" s="131"/>
      <c r="BB383" s="131"/>
      <c r="BC383" s="191"/>
      <c r="BF383" s="191"/>
    </row>
    <row r="384" spans="1:58" ht="5.15" customHeight="1">
      <c r="A384" s="21"/>
      <c r="B384" s="21"/>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21"/>
      <c r="AF384" s="21"/>
      <c r="AR384" s="127" t="str">
        <f>IF(AS384="","",MAX(AR$229:AR383)+1)</f>
        <v/>
      </c>
      <c r="AW384" s="131" t="str">
        <f t="shared" si="8"/>
        <v/>
      </c>
      <c r="AX384" s="131" t="str">
        <f t="shared" si="9"/>
        <v/>
      </c>
      <c r="AY384" s="131" t="str">
        <f t="shared" si="10"/>
        <v/>
      </c>
      <c r="AZ384" s="131" t="str">
        <f t="shared" si="11"/>
        <v/>
      </c>
      <c r="BA384" s="131"/>
      <c r="BB384" s="131"/>
      <c r="BC384" s="191"/>
      <c r="BF384" s="191"/>
    </row>
    <row r="385" spans="1:58" ht="5.15"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R385" s="127" t="str">
        <f>IF(AS385="","",MAX(AR$229:AR384)+1)</f>
        <v/>
      </c>
      <c r="AW385" s="131" t="str">
        <f t="shared" si="8"/>
        <v/>
      </c>
      <c r="AX385" s="131" t="str">
        <f t="shared" si="9"/>
        <v/>
      </c>
      <c r="AY385" s="131" t="str">
        <f t="shared" si="10"/>
        <v/>
      </c>
      <c r="AZ385" s="131" t="str">
        <f t="shared" si="11"/>
        <v/>
      </c>
      <c r="BA385" s="131"/>
      <c r="BB385" s="131"/>
      <c r="BC385" s="191"/>
      <c r="BF385" s="191"/>
    </row>
    <row r="386" spans="1:58" ht="30" customHeight="1">
      <c r="A386" s="53"/>
      <c r="B386" s="334" t="s">
        <v>227</v>
      </c>
      <c r="C386" s="348"/>
      <c r="D386" s="348"/>
      <c r="E386" s="348"/>
      <c r="F386" s="348"/>
      <c r="G386" s="348"/>
      <c r="H386" s="348"/>
      <c r="I386" s="348"/>
      <c r="J386" s="348"/>
      <c r="K386" s="348"/>
      <c r="L386" s="348"/>
      <c r="M386" s="348"/>
      <c r="N386" s="348"/>
      <c r="O386" s="348"/>
      <c r="P386" s="348"/>
      <c r="Q386" s="333">
        <f>VLOOKUP($AG386,PriceList,3,FALSE)</f>
        <v>448.88</v>
      </c>
      <c r="R386" s="333"/>
      <c r="S386" s="333"/>
      <c r="T386" s="333">
        <f>VLOOKUP($AG386,PriceList,4,FALSE)</f>
        <v>502.74560000000002</v>
      </c>
      <c r="U386" s="333"/>
      <c r="V386" s="333"/>
      <c r="W386" s="336"/>
      <c r="X386" s="337"/>
      <c r="Y386" s="338"/>
      <c r="Z386" s="333">
        <f>Q386*W386</f>
        <v>0</v>
      </c>
      <c r="AA386" s="333"/>
      <c r="AB386" s="333"/>
      <c r="AC386" s="333">
        <f>T386*W386</f>
        <v>0</v>
      </c>
      <c r="AD386" s="333"/>
      <c r="AE386" s="333"/>
      <c r="AF386" s="21"/>
      <c r="AG386" s="56" t="s">
        <v>228</v>
      </c>
      <c r="AI386" s="61" t="b">
        <f>AND(W386&gt;0,AH386="Y")</f>
        <v>0</v>
      </c>
      <c r="AJ386" s="90" t="b">
        <f>OR(ISERROR(Q386),ISERROR(T386),ISERROR(Z386),ISERROR(AC386))</f>
        <v>0</v>
      </c>
      <c r="AQ386" s="130" t="str">
        <f>B386</f>
        <v>65" Display Screen
LG 65UH5C</v>
      </c>
      <c r="AR386" s="127" t="str">
        <f>IF(AS386="","",MAX(AR$229:AR385)+1)</f>
        <v/>
      </c>
      <c r="AS386" s="140" t="str">
        <f>IF(W386&gt;0,AQ386,"")</f>
        <v/>
      </c>
      <c r="AT386" s="141" t="str">
        <f>IF(W386&gt;0,W386,"")</f>
        <v/>
      </c>
      <c r="AU386" s="142" t="str">
        <f>IF(W386&gt;0,Z386,"")</f>
        <v/>
      </c>
      <c r="AV386" s="142" t="str">
        <f>IF(W386&gt;0,AC386,"")</f>
        <v/>
      </c>
      <c r="AW386" s="131" t="str">
        <f t="shared" si="8"/>
        <v/>
      </c>
      <c r="AX386" s="131" t="str">
        <f t="shared" si="9"/>
        <v/>
      </c>
      <c r="AY386" s="131" t="str">
        <f t="shared" si="10"/>
        <v/>
      </c>
      <c r="AZ386" s="131" t="str">
        <f t="shared" si="11"/>
        <v/>
      </c>
      <c r="BA386" s="131"/>
      <c r="BB386" s="131"/>
      <c r="BC386" s="191"/>
      <c r="BF386" s="191"/>
    </row>
    <row r="387" spans="1:58" ht="5.15"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R387" s="127" t="str">
        <f>IF(AS387="","",MAX(AR$229:AR386)+1)</f>
        <v/>
      </c>
      <c r="AW387" s="131" t="str">
        <f t="shared" si="8"/>
        <v/>
      </c>
      <c r="AX387" s="131" t="str">
        <f t="shared" si="9"/>
        <v/>
      </c>
      <c r="AY387" s="131" t="str">
        <f t="shared" si="10"/>
        <v/>
      </c>
      <c r="AZ387" s="131" t="str">
        <f t="shared" si="11"/>
        <v/>
      </c>
      <c r="BA387" s="131"/>
      <c r="BB387" s="131"/>
      <c r="BC387" s="191"/>
      <c r="BF387" s="191"/>
    </row>
    <row r="388" spans="1:58" ht="5.15" customHeight="1">
      <c r="A388" s="21"/>
      <c r="B388" s="21"/>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21"/>
      <c r="AF388" s="21"/>
      <c r="AR388" s="127" t="str">
        <f>IF(AS388="","",MAX(AR$229:AR387)+1)</f>
        <v/>
      </c>
      <c r="AW388" s="131" t="str">
        <f t="shared" si="8"/>
        <v/>
      </c>
      <c r="AX388" s="131" t="str">
        <f t="shared" si="9"/>
        <v/>
      </c>
      <c r="AY388" s="131" t="str">
        <f t="shared" si="10"/>
        <v/>
      </c>
      <c r="AZ388" s="131" t="str">
        <f t="shared" si="11"/>
        <v/>
      </c>
      <c r="BA388" s="131"/>
      <c r="BB388" s="131"/>
      <c r="BC388" s="191"/>
      <c r="BF388" s="191"/>
    </row>
    <row r="389" spans="1:58" ht="5.15"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R389" s="127" t="str">
        <f>IF(AS389="","",MAX(AR$229:AR388)+1)</f>
        <v/>
      </c>
      <c r="AW389" s="131" t="str">
        <f t="shared" si="8"/>
        <v/>
      </c>
      <c r="AX389" s="131" t="str">
        <f t="shared" si="9"/>
        <v/>
      </c>
      <c r="AY389" s="131" t="str">
        <f t="shared" si="10"/>
        <v/>
      </c>
      <c r="AZ389" s="131" t="str">
        <f t="shared" si="11"/>
        <v/>
      </c>
      <c r="BA389" s="131"/>
      <c r="BB389" s="131"/>
      <c r="BC389" s="191"/>
      <c r="BF389" s="191"/>
    </row>
    <row r="390" spans="1:58" ht="30" customHeight="1">
      <c r="A390" s="53"/>
      <c r="B390" s="334" t="s">
        <v>229</v>
      </c>
      <c r="C390" s="348"/>
      <c r="D390" s="348"/>
      <c r="E390" s="348"/>
      <c r="F390" s="348"/>
      <c r="G390" s="348"/>
      <c r="H390" s="348"/>
      <c r="I390" s="348"/>
      <c r="J390" s="348"/>
      <c r="K390" s="348"/>
      <c r="L390" s="348"/>
      <c r="M390" s="348"/>
      <c r="N390" s="348"/>
      <c r="O390" s="348"/>
      <c r="P390" s="348"/>
      <c r="Q390" s="333">
        <f>VLOOKUP($AG390,PriceList,3,FALSE)</f>
        <v>1192.5</v>
      </c>
      <c r="R390" s="333"/>
      <c r="S390" s="333"/>
      <c r="T390" s="333">
        <f>VLOOKUP($AG390,PriceList,4,FALSE)</f>
        <v>1335.6</v>
      </c>
      <c r="U390" s="333"/>
      <c r="V390" s="333"/>
      <c r="W390" s="336"/>
      <c r="X390" s="337"/>
      <c r="Y390" s="338"/>
      <c r="Z390" s="333">
        <f>Q390*W390</f>
        <v>0</v>
      </c>
      <c r="AA390" s="333"/>
      <c r="AB390" s="333"/>
      <c r="AC390" s="333">
        <f>T390*W390</f>
        <v>0</v>
      </c>
      <c r="AD390" s="333"/>
      <c r="AE390" s="333"/>
      <c r="AF390" s="21"/>
      <c r="AG390" s="56" t="s">
        <v>230</v>
      </c>
      <c r="AI390" s="61" t="b">
        <f>AND(W390&gt;0,AH390="Y")</f>
        <v>0</v>
      </c>
      <c r="AJ390" s="90" t="b">
        <f>OR(ISERROR(Q390),ISERROR(T390),ISERROR(Z390),ISERROR(AC390))</f>
        <v>0</v>
      </c>
      <c r="AQ390" s="130" t="str">
        <f>B390</f>
        <v>75" Display Screen
LG 75UM3C/UH5E</v>
      </c>
      <c r="AR390" s="127" t="str">
        <f>IF(AS390="","",MAX(AR$229:AR389)+1)</f>
        <v/>
      </c>
      <c r="AS390" s="140" t="str">
        <f>IF(W390&gt;0,AQ390,"")</f>
        <v/>
      </c>
      <c r="AT390" s="141" t="str">
        <f>IF(W390&gt;0,W390,"")</f>
        <v/>
      </c>
      <c r="AU390" s="142" t="str">
        <f>IF(W390&gt;0,Z390,"")</f>
        <v/>
      </c>
      <c r="AV390" s="142" t="str">
        <f>IF(W390&gt;0,AC390,"")</f>
        <v/>
      </c>
      <c r="AW390" s="131" t="str">
        <f t="shared" si="8"/>
        <v/>
      </c>
      <c r="AX390" s="131" t="str">
        <f t="shared" si="9"/>
        <v/>
      </c>
      <c r="AY390" s="131" t="str">
        <f t="shared" si="10"/>
        <v/>
      </c>
      <c r="AZ390" s="131" t="str">
        <f t="shared" si="11"/>
        <v/>
      </c>
      <c r="BA390" s="131"/>
      <c r="BB390" s="131"/>
      <c r="BC390" s="191"/>
      <c r="BF390" s="191"/>
    </row>
    <row r="391" spans="1:58" ht="5.15"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R391" s="127" t="str">
        <f>IF(AS391="","",MAX(AR$229:AR390)+1)</f>
        <v/>
      </c>
      <c r="AW391" s="131" t="str">
        <f t="shared" si="8"/>
        <v/>
      </c>
      <c r="AX391" s="131" t="str">
        <f t="shared" si="9"/>
        <v/>
      </c>
      <c r="AY391" s="131" t="str">
        <f t="shared" si="10"/>
        <v/>
      </c>
      <c r="AZ391" s="131" t="str">
        <f t="shared" si="11"/>
        <v/>
      </c>
      <c r="BA391" s="131"/>
      <c r="BB391" s="131"/>
      <c r="BC391" s="191"/>
      <c r="BF391" s="191"/>
    </row>
    <row r="392" spans="1:58" ht="5.15" customHeight="1">
      <c r="A392" s="21"/>
      <c r="B392" s="21"/>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21"/>
      <c r="AF392" s="21"/>
      <c r="AR392" s="127" t="str">
        <f>IF(AS392="","",MAX(AR$229:AR391)+1)</f>
        <v/>
      </c>
      <c r="AW392" s="131" t="str">
        <f t="shared" si="8"/>
        <v/>
      </c>
      <c r="AX392" s="131" t="str">
        <f t="shared" si="9"/>
        <v/>
      </c>
      <c r="AY392" s="131" t="str">
        <f t="shared" si="10"/>
        <v/>
      </c>
      <c r="AZ392" s="131" t="str">
        <f t="shared" si="11"/>
        <v/>
      </c>
      <c r="BA392" s="131"/>
      <c r="BB392" s="131"/>
      <c r="BC392" s="191"/>
      <c r="BF392" s="191"/>
    </row>
    <row r="393" spans="1:58" ht="5.15"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R393" s="127" t="str">
        <f>IF(AS393="","",MAX(AR$229:AR392)+1)</f>
        <v/>
      </c>
      <c r="AW393" s="131" t="str">
        <f t="shared" si="8"/>
        <v/>
      </c>
      <c r="AX393" s="131" t="str">
        <f t="shared" si="9"/>
        <v/>
      </c>
      <c r="AY393" s="131" t="str">
        <f t="shared" si="10"/>
        <v/>
      </c>
      <c r="AZ393" s="131" t="str">
        <f t="shared" si="11"/>
        <v/>
      </c>
      <c r="BA393" s="131"/>
      <c r="BB393" s="131"/>
      <c r="BC393" s="191"/>
      <c r="BF393" s="191"/>
    </row>
    <row r="394" spans="1:58" ht="30" customHeight="1">
      <c r="A394" s="53"/>
      <c r="B394" s="334" t="s">
        <v>231</v>
      </c>
      <c r="C394" s="348"/>
      <c r="D394" s="348"/>
      <c r="E394" s="348"/>
      <c r="F394" s="348"/>
      <c r="G394" s="348"/>
      <c r="H394" s="348"/>
      <c r="I394" s="348"/>
      <c r="J394" s="348"/>
      <c r="K394" s="348"/>
      <c r="L394" s="348"/>
      <c r="M394" s="348"/>
      <c r="N394" s="348"/>
      <c r="O394" s="348"/>
      <c r="P394" s="348"/>
      <c r="Q394" s="333">
        <f>VLOOKUP($AG394,PriceList,3,FALSE)</f>
        <v>1428.75</v>
      </c>
      <c r="R394" s="333"/>
      <c r="S394" s="333"/>
      <c r="T394" s="333">
        <f>VLOOKUP($AG394,PriceList,4,FALSE)</f>
        <v>1600.2</v>
      </c>
      <c r="U394" s="333"/>
      <c r="V394" s="333"/>
      <c r="W394" s="336"/>
      <c r="X394" s="337"/>
      <c r="Y394" s="338"/>
      <c r="Z394" s="333">
        <f>Q394*W394</f>
        <v>0</v>
      </c>
      <c r="AA394" s="333"/>
      <c r="AB394" s="333"/>
      <c r="AC394" s="333">
        <f>T394*W394</f>
        <v>0</v>
      </c>
      <c r="AD394" s="333"/>
      <c r="AE394" s="333"/>
      <c r="AF394" s="21"/>
      <c r="AG394" s="56" t="s">
        <v>232</v>
      </c>
      <c r="AI394" s="61" t="b">
        <f>AND(W394&gt;0,AH394="Y")</f>
        <v>0</v>
      </c>
      <c r="AJ394" s="90" t="b">
        <f>OR(ISERROR(Q394),ISERROR(T394),ISERROR(Z394),ISERROR(AC394))</f>
        <v>0</v>
      </c>
      <c r="AQ394" s="130" t="str">
        <f>B394</f>
        <v>86" Display Screen
LG 86UH5E</v>
      </c>
      <c r="AR394" s="127" t="str">
        <f>IF(AS394="","",MAX(AR$229:AR393)+1)</f>
        <v/>
      </c>
      <c r="AS394" s="140" t="str">
        <f>IF(W394&gt;0,AQ394,"")</f>
        <v/>
      </c>
      <c r="AT394" s="141" t="str">
        <f>IF(W394&gt;0,W394,"")</f>
        <v/>
      </c>
      <c r="AU394" s="142" t="str">
        <f>IF(W394&gt;0,Z394,"")</f>
        <v/>
      </c>
      <c r="AV394" s="142" t="str">
        <f>IF(W394&gt;0,AC394,"")</f>
        <v/>
      </c>
      <c r="AW394" s="131" t="str">
        <f t="shared" si="8"/>
        <v/>
      </c>
      <c r="AX394" s="131" t="str">
        <f t="shared" si="9"/>
        <v/>
      </c>
      <c r="AY394" s="131" t="str">
        <f t="shared" si="10"/>
        <v/>
      </c>
      <c r="AZ394" s="131" t="str">
        <f t="shared" si="11"/>
        <v/>
      </c>
      <c r="BA394" s="131"/>
      <c r="BB394" s="131"/>
      <c r="BC394" s="191"/>
      <c r="BF394" s="191"/>
    </row>
    <row r="395" spans="1:58" ht="5.15"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R395" s="127" t="str">
        <f>IF(AS395="","",MAX(AR$229:AR394)+1)</f>
        <v/>
      </c>
      <c r="AW395" s="131" t="str">
        <f t="shared" si="8"/>
        <v/>
      </c>
      <c r="AX395" s="131" t="str">
        <f t="shared" si="9"/>
        <v/>
      </c>
      <c r="AY395" s="131" t="str">
        <f t="shared" si="10"/>
        <v/>
      </c>
      <c r="AZ395" s="131" t="str">
        <f t="shared" si="11"/>
        <v/>
      </c>
      <c r="BA395" s="131"/>
      <c r="BB395" s="131"/>
      <c r="BC395" s="191"/>
      <c r="BF395" s="191"/>
    </row>
    <row r="396" spans="1:58" ht="5.15" customHeight="1">
      <c r="A396" s="21"/>
      <c r="B396" s="21"/>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21"/>
      <c r="AF396" s="21"/>
      <c r="AR396" s="127" t="str">
        <f>IF(AS396="","",MAX(AR$229:AR395)+1)</f>
        <v/>
      </c>
      <c r="AW396" s="131" t="str">
        <f t="shared" si="8"/>
        <v/>
      </c>
      <c r="AX396" s="131" t="str">
        <f t="shared" si="9"/>
        <v/>
      </c>
      <c r="AY396" s="131" t="str">
        <f t="shared" si="10"/>
        <v/>
      </c>
      <c r="AZ396" s="131" t="str">
        <f t="shared" si="11"/>
        <v/>
      </c>
      <c r="BA396" s="131"/>
      <c r="BB396" s="131"/>
      <c r="BC396" s="191"/>
      <c r="BF396" s="191"/>
    </row>
    <row r="397" spans="1:58" ht="5.15"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R397" s="127" t="str">
        <f>IF(AS397="","",MAX(AR$229:AR396)+1)</f>
        <v/>
      </c>
      <c r="AW397" s="131" t="str">
        <f t="shared" si="8"/>
        <v/>
      </c>
      <c r="AX397" s="131" t="str">
        <f t="shared" si="9"/>
        <v/>
      </c>
      <c r="AY397" s="131" t="str">
        <f t="shared" si="10"/>
        <v/>
      </c>
      <c r="AZ397" s="131" t="str">
        <f t="shared" si="11"/>
        <v/>
      </c>
      <c r="BA397" s="131"/>
      <c r="BB397" s="131"/>
      <c r="BC397" s="191"/>
      <c r="BF397" s="191"/>
    </row>
    <row r="398" spans="1:58" ht="30" customHeight="1">
      <c r="A398" s="53"/>
      <c r="B398" s="334" t="s">
        <v>233</v>
      </c>
      <c r="C398" s="348"/>
      <c r="D398" s="348"/>
      <c r="E398" s="348"/>
      <c r="F398" s="348"/>
      <c r="G398" s="348"/>
      <c r="H398" s="348"/>
      <c r="I398" s="348"/>
      <c r="J398" s="348"/>
      <c r="K398" s="348"/>
      <c r="L398" s="348"/>
      <c r="M398" s="348"/>
      <c r="N398" s="348"/>
      <c r="O398" s="348"/>
      <c r="P398" s="348"/>
      <c r="Q398" s="333">
        <f>VLOOKUP($AG398,PriceList,3,FALSE)</f>
        <v>2553.75</v>
      </c>
      <c r="R398" s="333"/>
      <c r="S398" s="333"/>
      <c r="T398" s="333">
        <f>VLOOKUP($AG398,PriceList,4,FALSE)</f>
        <v>2860.2</v>
      </c>
      <c r="U398" s="333"/>
      <c r="V398" s="333"/>
      <c r="W398" s="336"/>
      <c r="X398" s="337"/>
      <c r="Y398" s="338"/>
      <c r="Z398" s="333">
        <f>Q398*W398</f>
        <v>0</v>
      </c>
      <c r="AA398" s="333"/>
      <c r="AB398" s="333"/>
      <c r="AC398" s="333">
        <f>T398*W398</f>
        <v>0</v>
      </c>
      <c r="AD398" s="333"/>
      <c r="AE398" s="333"/>
      <c r="AF398" s="21"/>
      <c r="AG398" s="56" t="s">
        <v>234</v>
      </c>
      <c r="AI398" s="61" t="b">
        <f>AND(W398&gt;0,AH398="Y")</f>
        <v>0</v>
      </c>
      <c r="AJ398" s="90" t="b">
        <f>OR(ISERROR(Q398),ISERROR(T398),ISERROR(Z398),ISERROR(AC398))</f>
        <v>0</v>
      </c>
      <c r="AQ398" s="130" t="str">
        <f>B398</f>
        <v>98" Display Screen
98LS95A/LS95D</v>
      </c>
      <c r="AR398" s="127" t="str">
        <f>IF(AS398="","",MAX(AR$229:AR397)+1)</f>
        <v/>
      </c>
      <c r="AS398" s="140" t="str">
        <f>IF(W398&gt;0,AQ398,"")</f>
        <v/>
      </c>
      <c r="AT398" s="141" t="str">
        <f>IF(W398&gt;0,W398,"")</f>
        <v/>
      </c>
      <c r="AU398" s="142" t="str">
        <f>IF(W398&gt;0,Z398,"")</f>
        <v/>
      </c>
      <c r="AV398" s="142" t="str">
        <f>IF(W398&gt;0,AC398,"")</f>
        <v/>
      </c>
      <c r="AW398" s="131" t="str">
        <f t="shared" si="8"/>
        <v/>
      </c>
      <c r="AX398" s="131" t="str">
        <f t="shared" si="9"/>
        <v/>
      </c>
      <c r="AY398" s="131" t="str">
        <f t="shared" si="10"/>
        <v/>
      </c>
      <c r="AZ398" s="131" t="str">
        <f t="shared" si="11"/>
        <v/>
      </c>
      <c r="BA398" s="131"/>
      <c r="BB398" s="131"/>
      <c r="BC398" s="191"/>
      <c r="BF398" s="191"/>
    </row>
    <row r="399" spans="1:58" ht="5.15"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R399" s="127" t="str">
        <f>IF(AS399="","",MAX(AR$229:AR398)+1)</f>
        <v/>
      </c>
      <c r="AW399" s="131" t="str">
        <f t="shared" si="8"/>
        <v/>
      </c>
      <c r="AX399" s="131" t="str">
        <f t="shared" si="9"/>
        <v/>
      </c>
      <c r="AY399" s="131" t="str">
        <f t="shared" si="10"/>
        <v/>
      </c>
      <c r="AZ399" s="131" t="str">
        <f t="shared" si="11"/>
        <v/>
      </c>
      <c r="BA399" s="131"/>
      <c r="BB399" s="131"/>
      <c r="BC399" s="191"/>
      <c r="BF399" s="191"/>
    </row>
    <row r="400" spans="1:58" ht="5.15" customHeight="1">
      <c r="A400" s="21"/>
      <c r="B400" s="21"/>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21"/>
      <c r="AF400" s="21"/>
      <c r="AR400" s="127" t="str">
        <f>IF(AS400="","",MAX(AR$229:AR399)+1)</f>
        <v/>
      </c>
      <c r="AW400" s="131" t="str">
        <f t="shared" si="8"/>
        <v/>
      </c>
      <c r="AX400" s="131" t="str">
        <f t="shared" si="9"/>
        <v/>
      </c>
      <c r="AY400" s="131" t="str">
        <f t="shared" si="10"/>
        <v/>
      </c>
      <c r="AZ400" s="131" t="str">
        <f t="shared" si="11"/>
        <v/>
      </c>
      <c r="BA400" s="131"/>
      <c r="BB400" s="131"/>
      <c r="BC400" s="191"/>
      <c r="BF400" s="191"/>
    </row>
    <row r="401" spans="1:58" ht="5.15"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R401" s="127" t="str">
        <f>IF(AS401="","",MAX(AR$229:AR400)+1)</f>
        <v/>
      </c>
      <c r="AW401" s="131" t="str">
        <f t="shared" si="8"/>
        <v/>
      </c>
      <c r="AX401" s="131" t="str">
        <f t="shared" si="9"/>
        <v/>
      </c>
      <c r="AY401" s="131" t="str">
        <f t="shared" si="10"/>
        <v/>
      </c>
      <c r="AZ401" s="131" t="str">
        <f t="shared" si="11"/>
        <v/>
      </c>
      <c r="BA401" s="131"/>
      <c r="BB401" s="131"/>
      <c r="BC401" s="191"/>
      <c r="BF401" s="191"/>
    </row>
    <row r="402" spans="1:58" ht="20.149999999999999" customHeight="1">
      <c r="A402" s="53"/>
      <c r="B402" s="334" t="s">
        <v>235</v>
      </c>
      <c r="C402" s="348"/>
      <c r="D402" s="348"/>
      <c r="E402" s="348"/>
      <c r="F402" s="348"/>
      <c r="G402" s="348"/>
      <c r="H402" s="348"/>
      <c r="I402" s="348"/>
      <c r="J402" s="348"/>
      <c r="K402" s="348"/>
      <c r="L402" s="348"/>
      <c r="M402" s="348"/>
      <c r="N402" s="348"/>
      <c r="O402" s="348"/>
      <c r="P402" s="348"/>
      <c r="Q402" s="333">
        <f>VLOOKUP($AG402,PriceList,3,FALSE)</f>
        <v>0</v>
      </c>
      <c r="R402" s="333"/>
      <c r="S402" s="333"/>
      <c r="T402" s="333">
        <f>VLOOKUP($AG402,PriceList,4,FALSE)</f>
        <v>0</v>
      </c>
      <c r="U402" s="333"/>
      <c r="V402" s="333"/>
      <c r="W402" s="336"/>
      <c r="X402" s="337"/>
      <c r="Y402" s="338"/>
      <c r="Z402" s="333">
        <f>Q402*W402</f>
        <v>0</v>
      </c>
      <c r="AA402" s="333"/>
      <c r="AB402" s="333"/>
      <c r="AC402" s="333">
        <f>T402*W402</f>
        <v>0</v>
      </c>
      <c r="AD402" s="333"/>
      <c r="AE402" s="333"/>
      <c r="AF402" s="21"/>
      <c r="AG402" s="56" t="s">
        <v>236</v>
      </c>
      <c r="AI402" s="61" t="b">
        <f>AND(W402&gt;0,AH402="Y")</f>
        <v>0</v>
      </c>
      <c r="AJ402" s="90" t="b">
        <f>OR(ISERROR(Q402),ISERROR(T402),ISERROR(Z402),ISERROR(AC402))</f>
        <v>0</v>
      </c>
      <c r="AQ402" s="130" t="str">
        <f>B402</f>
        <v>TV Stand with Shelf</v>
      </c>
      <c r="AR402" s="127" t="str">
        <f>IF(AS402="","",MAX(AR$229:AR401)+1)</f>
        <v/>
      </c>
      <c r="AS402" s="140" t="str">
        <f>IF(W402&gt;0,AQ402,"")</f>
        <v/>
      </c>
      <c r="AT402" s="141" t="str">
        <f>IF(W402&gt;0,W402,"")</f>
        <v/>
      </c>
      <c r="AU402" s="142" t="str">
        <f>IF(W402&gt;0,Z402,"")</f>
        <v/>
      </c>
      <c r="AV402" s="142" t="str">
        <f>IF(W402&gt;0,AC402,"")</f>
        <v/>
      </c>
      <c r="AW402" s="131" t="str">
        <f t="shared" si="8"/>
        <v/>
      </c>
      <c r="AX402" s="131" t="str">
        <f t="shared" si="9"/>
        <v/>
      </c>
      <c r="AY402" s="131" t="str">
        <f t="shared" si="10"/>
        <v/>
      </c>
      <c r="AZ402" s="131" t="str">
        <f t="shared" si="11"/>
        <v/>
      </c>
      <c r="BA402" s="131"/>
      <c r="BB402" s="131"/>
      <c r="BC402" s="191"/>
      <c r="BF402" s="191"/>
    </row>
    <row r="403" spans="1:58" ht="5.15" customHeight="1">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R403" s="127" t="str">
        <f>IF(AS403="","",MAX(AR$229:AR398)+1)</f>
        <v/>
      </c>
      <c r="AW403" s="131" t="str">
        <f t="shared" si="8"/>
        <v/>
      </c>
      <c r="AX403" s="131" t="str">
        <f t="shared" si="9"/>
        <v/>
      </c>
      <c r="AY403" s="131" t="str">
        <f t="shared" si="10"/>
        <v/>
      </c>
      <c r="AZ403" s="131" t="str">
        <f t="shared" si="11"/>
        <v/>
      </c>
      <c r="BA403" s="131"/>
      <c r="BB403" s="131"/>
      <c r="BC403" s="191"/>
      <c r="BF403" s="191"/>
    </row>
    <row r="404" spans="1:58" ht="5.15" customHeight="1">
      <c r="A404" s="21"/>
      <c r="B404" s="21"/>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21"/>
      <c r="AF404" s="21"/>
      <c r="AR404" s="127" t="str">
        <f>IF(AS404="","",MAX(AR$229:AR403)+1)</f>
        <v/>
      </c>
      <c r="AW404" s="131" t="str">
        <f t="shared" si="8"/>
        <v/>
      </c>
      <c r="AX404" s="131" t="str">
        <f t="shared" si="9"/>
        <v/>
      </c>
      <c r="AY404" s="131" t="str">
        <f t="shared" si="10"/>
        <v/>
      </c>
      <c r="AZ404" s="131" t="str">
        <f t="shared" si="11"/>
        <v/>
      </c>
      <c r="BA404" s="131"/>
      <c r="BB404" s="131"/>
      <c r="BC404" s="191"/>
      <c r="BF404" s="191"/>
    </row>
    <row r="405" spans="1:58" ht="5.15" customHeight="1">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R405" s="127" t="str">
        <f>IF(AS405="","",MAX(AR$229:AR404)+1)</f>
        <v/>
      </c>
      <c r="AW405" s="131" t="str">
        <f t="shared" si="8"/>
        <v/>
      </c>
      <c r="AX405" s="131" t="str">
        <f t="shared" si="9"/>
        <v/>
      </c>
      <c r="AY405" s="131" t="str">
        <f t="shared" si="10"/>
        <v/>
      </c>
      <c r="AZ405" s="131" t="str">
        <f t="shared" si="11"/>
        <v/>
      </c>
      <c r="BA405" s="131"/>
      <c r="BB405" s="131"/>
      <c r="BC405" s="191"/>
      <c r="BF405" s="191"/>
    </row>
    <row r="406" spans="1:58" ht="20.149999999999999" customHeight="1">
      <c r="A406" s="53"/>
      <c r="B406" s="334" t="s">
        <v>237</v>
      </c>
      <c r="C406" s="348"/>
      <c r="D406" s="348"/>
      <c r="E406" s="348"/>
      <c r="F406" s="348"/>
      <c r="G406" s="348"/>
      <c r="H406" s="348"/>
      <c r="I406" s="348"/>
      <c r="J406" s="348"/>
      <c r="K406" s="348"/>
      <c r="L406" s="348"/>
      <c r="M406" s="348"/>
      <c r="N406" s="348"/>
      <c r="O406" s="348"/>
      <c r="P406" s="348"/>
      <c r="Q406" s="333">
        <f>VLOOKUP($AG406,PriceList,3,FALSE)</f>
        <v>0</v>
      </c>
      <c r="R406" s="333"/>
      <c r="S406" s="333"/>
      <c r="T406" s="333">
        <f>VLOOKUP($AG406,PriceList,4,FALSE)</f>
        <v>0</v>
      </c>
      <c r="U406" s="333"/>
      <c r="V406" s="333"/>
      <c r="W406" s="489"/>
      <c r="X406" s="490"/>
      <c r="Y406" s="491"/>
      <c r="Z406" s="333">
        <f>Q406*W406</f>
        <v>0</v>
      </c>
      <c r="AA406" s="333"/>
      <c r="AB406" s="333"/>
      <c r="AC406" s="333">
        <f>T406*W406</f>
        <v>0</v>
      </c>
      <c r="AD406" s="333"/>
      <c r="AE406" s="333"/>
      <c r="AF406" s="21"/>
      <c r="AG406" s="56" t="s">
        <v>238</v>
      </c>
      <c r="AI406" s="61" t="b">
        <f>AND(W406&gt;0,AH406="Y")</f>
        <v>0</v>
      </c>
      <c r="AJ406" s="90" t="b">
        <f>OR(ISERROR(Q406),ISERROR(T406),ISERROR(Z406),ISERROR(AC406))</f>
        <v>0</v>
      </c>
      <c r="AR406" s="127" t="str">
        <f>IF(AS406="","",MAX(AR$229:AR405)+1)</f>
        <v/>
      </c>
      <c r="AW406" s="131" t="str">
        <f t="shared" si="8"/>
        <v/>
      </c>
      <c r="AX406" s="131" t="str">
        <f t="shared" si="9"/>
        <v/>
      </c>
      <c r="AY406" s="131" t="str">
        <f t="shared" si="10"/>
        <v/>
      </c>
      <c r="AZ406" s="131" t="str">
        <f t="shared" si="11"/>
        <v/>
      </c>
      <c r="BA406" s="131"/>
      <c r="BB406" s="131"/>
      <c r="BC406" s="191"/>
      <c r="BF406" s="191"/>
    </row>
    <row r="407" spans="1:58" ht="5.15"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R407" s="127" t="str">
        <f>IF(AS407="","",MAX(AR$229:AR402)+1)</f>
        <v/>
      </c>
      <c r="AW407" s="131" t="str">
        <f t="shared" si="8"/>
        <v/>
      </c>
      <c r="AX407" s="131" t="str">
        <f t="shared" si="9"/>
        <v/>
      </c>
      <c r="AY407" s="131" t="str">
        <f t="shared" si="10"/>
        <v/>
      </c>
      <c r="AZ407" s="131" t="str">
        <f t="shared" si="11"/>
        <v/>
      </c>
      <c r="BA407" s="131"/>
      <c r="BB407" s="131"/>
      <c r="BC407" s="191"/>
      <c r="BF407" s="191"/>
    </row>
    <row r="408" spans="1:58" ht="5.15" customHeight="1">
      <c r="A408" s="21"/>
      <c r="B408" s="21"/>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21"/>
      <c r="AF408" s="21"/>
      <c r="AR408" s="127" t="str">
        <f>IF(AS408="","",MAX(AR$229:AR407)+1)</f>
        <v/>
      </c>
      <c r="AW408" s="131" t="str">
        <f t="shared" si="8"/>
        <v/>
      </c>
      <c r="AX408" s="131" t="str">
        <f t="shared" si="9"/>
        <v/>
      </c>
      <c r="AY408" s="131" t="str">
        <f t="shared" si="10"/>
        <v/>
      </c>
      <c r="AZ408" s="131" t="str">
        <f t="shared" si="11"/>
        <v/>
      </c>
      <c r="BA408" s="131"/>
      <c r="BB408" s="131"/>
      <c r="BC408" s="191"/>
      <c r="BF408" s="191"/>
    </row>
    <row r="409" spans="1:58" ht="5.15"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R409" s="127" t="str">
        <f>IF(AS409="","",MAX(AR$229:AR408)+1)</f>
        <v/>
      </c>
      <c r="AW409" s="131" t="str">
        <f t="shared" si="8"/>
        <v/>
      </c>
      <c r="AX409" s="131" t="str">
        <f t="shared" si="9"/>
        <v/>
      </c>
      <c r="AY409" s="131" t="str">
        <f t="shared" si="10"/>
        <v/>
      </c>
      <c r="AZ409" s="131" t="str">
        <f t="shared" si="11"/>
        <v/>
      </c>
      <c r="BA409" s="131"/>
      <c r="BB409" s="131"/>
      <c r="BC409" s="191"/>
      <c r="BF409" s="191"/>
    </row>
    <row r="410" spans="1:58" ht="20.149999999999999" customHeight="1">
      <c r="A410" s="53"/>
      <c r="B410" s="334" t="s">
        <v>239</v>
      </c>
      <c r="C410" s="348"/>
      <c r="D410" s="348"/>
      <c r="E410" s="348"/>
      <c r="F410" s="348"/>
      <c r="G410" s="348"/>
      <c r="H410" s="348"/>
      <c r="I410" s="348"/>
      <c r="J410" s="348"/>
      <c r="K410" s="348"/>
      <c r="L410" s="348"/>
      <c r="M410" s="348"/>
      <c r="N410" s="348"/>
      <c r="O410" s="348"/>
      <c r="P410" s="348"/>
      <c r="Q410" s="333">
        <f>VLOOKUP($AG410,PriceList,3,FALSE)</f>
        <v>0</v>
      </c>
      <c r="R410" s="333"/>
      <c r="S410" s="333"/>
      <c r="T410" s="333">
        <f>VLOOKUP($AG410,PriceList,4,FALSE)</f>
        <v>0</v>
      </c>
      <c r="U410" s="333"/>
      <c r="V410" s="333"/>
      <c r="W410" s="489"/>
      <c r="X410" s="490"/>
      <c r="Y410" s="491"/>
      <c r="Z410" s="333">
        <f>Q410*W410</f>
        <v>0</v>
      </c>
      <c r="AA410" s="333"/>
      <c r="AB410" s="333"/>
      <c r="AC410" s="333">
        <f>T410*W410</f>
        <v>0</v>
      </c>
      <c r="AD410" s="333"/>
      <c r="AE410" s="333"/>
      <c r="AF410" s="21"/>
      <c r="AG410" s="56" t="s">
        <v>240</v>
      </c>
      <c r="AI410" s="61" t="b">
        <f>AND(W410&gt;0,AH410="Y")</f>
        <v>0</v>
      </c>
      <c r="AJ410" s="90" t="b">
        <f>OR(ISERROR(Q410),ISERROR(T410),ISERROR(Z410),ISERROR(AC410))</f>
        <v>0</v>
      </c>
      <c r="AR410" s="127" t="str">
        <f>IF(AS410="","",MAX(AR$229:AR409)+1)</f>
        <v/>
      </c>
      <c r="AW410" s="131" t="str">
        <f t="shared" si="8"/>
        <v/>
      </c>
      <c r="AX410" s="131" t="str">
        <f t="shared" si="9"/>
        <v/>
      </c>
      <c r="AY410" s="131" t="str">
        <f t="shared" si="10"/>
        <v/>
      </c>
      <c r="AZ410" s="131" t="str">
        <f t="shared" si="11"/>
        <v/>
      </c>
      <c r="BA410" s="131"/>
      <c r="BB410" s="131"/>
      <c r="BC410" s="191"/>
      <c r="BF410" s="191"/>
    </row>
    <row r="411" spans="1:58" ht="5.15"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R411" s="127" t="str">
        <f>IF(AS411="","",MAX(AR$229:AR410)+1)</f>
        <v/>
      </c>
      <c r="AW411" s="131" t="str">
        <f t="shared" si="8"/>
        <v/>
      </c>
      <c r="AX411" s="131" t="str">
        <f t="shared" si="9"/>
        <v/>
      </c>
      <c r="AY411" s="131" t="str">
        <f t="shared" si="10"/>
        <v/>
      </c>
      <c r="AZ411" s="131" t="str">
        <f t="shared" si="11"/>
        <v/>
      </c>
      <c r="BA411" s="131"/>
      <c r="BB411" s="131"/>
      <c r="BC411" s="191"/>
      <c r="BF411" s="191"/>
    </row>
    <row r="412" spans="1:58" ht="20.149999999999999" customHeight="1">
      <c r="A412" s="413">
        <f>A305+1</f>
        <v>6</v>
      </c>
      <c r="B412" s="413"/>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7"/>
      <c r="AF412" s="7"/>
      <c r="AR412" s="127" t="str">
        <f>IF(AS412="","",MAX(AR$229:AR411)+1)</f>
        <v/>
      </c>
      <c r="AW412" s="131" t="str">
        <f t="shared" si="8"/>
        <v/>
      </c>
      <c r="AX412" s="131" t="str">
        <f t="shared" si="9"/>
        <v/>
      </c>
      <c r="AY412" s="131" t="str">
        <f t="shared" si="10"/>
        <v/>
      </c>
      <c r="AZ412" s="131" t="str">
        <f t="shared" si="11"/>
        <v/>
      </c>
      <c r="BA412" s="131"/>
      <c r="BB412" s="131"/>
      <c r="BC412" s="191"/>
      <c r="BF412" s="191"/>
    </row>
    <row r="413" spans="1:58" ht="20.149999999999999" customHeight="1">
      <c r="A413" s="53"/>
      <c r="B413" s="9"/>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21"/>
      <c r="AR413" s="127" t="str">
        <f>IF(AS413="","",MAX(AR$229:AR412)+1)</f>
        <v/>
      </c>
      <c r="AW413" s="131" t="str">
        <f t="shared" si="8"/>
        <v/>
      </c>
      <c r="AX413" s="131" t="str">
        <f t="shared" si="9"/>
        <v/>
      </c>
      <c r="AY413" s="131" t="str">
        <f t="shared" si="10"/>
        <v/>
      </c>
      <c r="AZ413" s="131" t="str">
        <f t="shared" si="11"/>
        <v/>
      </c>
      <c r="BA413" s="131"/>
      <c r="BB413" s="131"/>
      <c r="BC413" s="191"/>
      <c r="BF413" s="191"/>
    </row>
    <row r="414" spans="1:58" ht="10.25" customHeight="1">
      <c r="A414" s="21"/>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21"/>
      <c r="AR414" s="127" t="str">
        <f>IF(AS414="","",MAX(AR$229:AR413)+1)</f>
        <v/>
      </c>
      <c r="AW414" s="131" t="str">
        <f t="shared" si="8"/>
        <v/>
      </c>
      <c r="AX414" s="131" t="str">
        <f t="shared" si="9"/>
        <v/>
      </c>
      <c r="AY414" s="131" t="str">
        <f t="shared" si="10"/>
        <v/>
      </c>
      <c r="AZ414" s="131" t="str">
        <f t="shared" si="11"/>
        <v/>
      </c>
      <c r="BA414" s="131"/>
      <c r="BB414" s="131"/>
      <c r="BC414" s="191"/>
      <c r="BF414" s="191"/>
    </row>
    <row r="415" spans="1:58" ht="20.149999999999999" customHeight="1">
      <c r="A415" s="21"/>
      <c r="B415" s="8"/>
      <c r="C415" s="434" t="s">
        <v>62</v>
      </c>
      <c r="D415" s="434"/>
      <c r="E415" s="434"/>
      <c r="F415" s="434"/>
      <c r="G415" s="434"/>
      <c r="H415" s="434"/>
      <c r="I415" s="434"/>
      <c r="J415" s="434"/>
      <c r="K415" s="434"/>
      <c r="L415" s="434"/>
      <c r="M415" s="434"/>
      <c r="N415" s="434"/>
      <c r="O415" s="434"/>
      <c r="P415" s="434"/>
      <c r="Q415" s="434"/>
      <c r="R415" s="434"/>
      <c r="S415" s="434"/>
      <c r="T415" s="434"/>
      <c r="U415" s="434"/>
      <c r="V415" s="434"/>
      <c r="W415" s="434"/>
      <c r="X415" s="434"/>
      <c r="Y415" s="434"/>
      <c r="Z415" s="434"/>
      <c r="AA415" s="434"/>
      <c r="AB415" s="434"/>
      <c r="AC415" s="434"/>
      <c r="AD415" s="434"/>
      <c r="AE415" s="8"/>
      <c r="AF415" s="21"/>
      <c r="AJ415" s="90" t="b">
        <f>IF(COUNTIF(AJ420:AJ526,TRUE)&gt;0,TRUE,FALSE)</f>
        <v>0</v>
      </c>
      <c r="AR415" s="127">
        <f>IF(AS415="","",MAX(AR$229:AR414)+1)</f>
        <v>2</v>
      </c>
      <c r="AS415" s="132" t="str">
        <f>C415&amp;":"</f>
        <v>Utility Services:</v>
      </c>
      <c r="AW415" s="131" t="str">
        <f t="shared" si="8"/>
        <v/>
      </c>
      <c r="AX415" s="131" t="str">
        <f t="shared" si="9"/>
        <v/>
      </c>
      <c r="AY415" s="131" t="str">
        <f t="shared" si="10"/>
        <v/>
      </c>
      <c r="AZ415" s="131" t="str">
        <f t="shared" si="11"/>
        <v/>
      </c>
      <c r="BA415" s="131"/>
      <c r="BB415" s="131"/>
      <c r="BC415" s="191"/>
      <c r="BF415" s="191"/>
    </row>
    <row r="416" spans="1:58" ht="10.25" customHeight="1">
      <c r="A416" s="21"/>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21"/>
      <c r="AR416" s="127" t="str">
        <f>IF(AS416="","",MAX(AR$229:AR415)+1)</f>
        <v/>
      </c>
      <c r="AW416" s="131" t="str">
        <f t="shared" si="8"/>
        <v/>
      </c>
      <c r="AX416" s="131" t="str">
        <f t="shared" si="9"/>
        <v/>
      </c>
      <c r="AY416" s="131" t="str">
        <f t="shared" si="10"/>
        <v/>
      </c>
      <c r="AZ416" s="131" t="str">
        <f t="shared" si="11"/>
        <v/>
      </c>
      <c r="BA416" s="131"/>
      <c r="BB416" s="131"/>
      <c r="BC416" s="191"/>
      <c r="BF416" s="191"/>
    </row>
    <row r="417" spans="1:58" ht="7.25"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R417" s="127" t="str">
        <f>IF(AS417="","",MAX(AR$229:AR416)+1)</f>
        <v/>
      </c>
      <c r="AW417" s="131" t="str">
        <f t="shared" si="8"/>
        <v/>
      </c>
      <c r="AX417" s="131" t="str">
        <f t="shared" si="9"/>
        <v/>
      </c>
      <c r="AY417" s="131" t="str">
        <f t="shared" si="10"/>
        <v/>
      </c>
      <c r="AZ417" s="131" t="str">
        <f t="shared" si="11"/>
        <v/>
      </c>
      <c r="BA417" s="131"/>
      <c r="BB417" s="131"/>
      <c r="BC417" s="191"/>
      <c r="BF417" s="191"/>
    </row>
    <row r="418" spans="1:58" ht="130.25" customHeight="1">
      <c r="A418" s="53"/>
      <c r="B418" s="435" t="s">
        <v>241</v>
      </c>
      <c r="C418" s="435"/>
      <c r="D418" s="435"/>
      <c r="E418" s="435"/>
      <c r="F418" s="435"/>
      <c r="G418" s="435"/>
      <c r="H418" s="435"/>
      <c r="I418" s="435"/>
      <c r="J418" s="435"/>
      <c r="K418" s="435"/>
      <c r="L418" s="435"/>
      <c r="M418" s="435"/>
      <c r="N418" s="435"/>
      <c r="O418" s="435"/>
      <c r="P418" s="435"/>
      <c r="Q418" s="435"/>
      <c r="R418" s="435"/>
      <c r="S418" s="435"/>
      <c r="T418" s="435"/>
      <c r="U418" s="435"/>
      <c r="V418" s="435"/>
      <c r="W418" s="435"/>
      <c r="X418" s="435"/>
      <c r="Y418" s="435"/>
      <c r="Z418" s="435"/>
      <c r="AA418" s="435"/>
      <c r="AB418" s="435"/>
      <c r="AC418" s="435"/>
      <c r="AD418" s="435"/>
      <c r="AE418" s="435"/>
      <c r="AF418" s="21"/>
      <c r="AR418" s="127" t="str">
        <f>IF(AS418="","",MAX(AR$229:AR417)+1)</f>
        <v/>
      </c>
      <c r="AW418" s="131" t="str">
        <f t="shared" si="8"/>
        <v/>
      </c>
      <c r="AX418" s="131" t="str">
        <f t="shared" si="9"/>
        <v/>
      </c>
      <c r="AY418" s="131" t="str">
        <f t="shared" si="10"/>
        <v/>
      </c>
      <c r="AZ418" s="131" t="str">
        <f t="shared" si="11"/>
        <v/>
      </c>
      <c r="BA418" s="131"/>
      <c r="BB418" s="131"/>
      <c r="BC418" s="191"/>
      <c r="BF418" s="191"/>
    </row>
    <row r="419" spans="1:58" ht="7.25" customHeight="1" thickBo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R419" s="127" t="str">
        <f>IF(AS419="","",MAX(AR$229:AR418)+1)</f>
        <v/>
      </c>
      <c r="AW419" s="131" t="str">
        <f t="shared" si="8"/>
        <v/>
      </c>
      <c r="AX419" s="131" t="str">
        <f t="shared" si="9"/>
        <v/>
      </c>
      <c r="AY419" s="131" t="str">
        <f t="shared" si="10"/>
        <v/>
      </c>
      <c r="AZ419" s="131" t="str">
        <f t="shared" si="11"/>
        <v/>
      </c>
      <c r="BA419" s="131"/>
      <c r="BB419" s="131"/>
      <c r="BC419" s="191"/>
      <c r="BF419" s="191"/>
    </row>
    <row r="420" spans="1:58" ht="25.25" customHeight="1" thickBot="1">
      <c r="A420" s="21"/>
      <c r="B420" s="405" t="s">
        <v>242</v>
      </c>
      <c r="C420" s="406"/>
      <c r="D420" s="406"/>
      <c r="E420" s="406"/>
      <c r="F420" s="406"/>
      <c r="G420" s="406"/>
      <c r="H420" s="406"/>
      <c r="I420" s="406"/>
      <c r="J420" s="406"/>
      <c r="K420" s="406"/>
      <c r="L420" s="406"/>
      <c r="M420" s="406"/>
      <c r="N420" s="406"/>
      <c r="O420" s="406"/>
      <c r="P420" s="406"/>
      <c r="Q420" s="406"/>
      <c r="R420" s="406"/>
      <c r="S420" s="406"/>
      <c r="T420" s="406"/>
      <c r="U420" s="406"/>
      <c r="V420" s="406"/>
      <c r="W420" s="406"/>
      <c r="X420" s="406"/>
      <c r="Y420" s="406"/>
      <c r="Z420" s="406"/>
      <c r="AA420" s="406"/>
      <c r="AB420" s="406"/>
      <c r="AC420" s="406"/>
      <c r="AD420" s="406"/>
      <c r="AE420" s="407"/>
      <c r="AF420" s="21"/>
      <c r="AR420" s="127" t="str">
        <f>IF(AS420="","",MAX(AR$229:AR419)+1)</f>
        <v/>
      </c>
      <c r="AW420" s="131" t="str">
        <f t="shared" ref="AW420:AW484" si="12">IFERROR(INDEX($AS$242:$AS$835,MATCH(ROW()-ROW($AW$226),$AR$242:$AR$835,0)),"")</f>
        <v/>
      </c>
      <c r="AX420" s="131" t="str">
        <f t="shared" ref="AX420:AX484" si="13">IFERROR(INDEX($AT$242:$AT$835,MATCH(ROW()-ROW($AX$226),$AR$242:$AR$835,0)),"")</f>
        <v/>
      </c>
      <c r="AY420" s="131" t="str">
        <f t="shared" ref="AY420:AY484" si="14">IFERROR(INDEX($AU$242:$AU$835,MATCH(ROW()-ROW($AY$226),$AR$242:$AR$835,0)),"")</f>
        <v/>
      </c>
      <c r="AZ420" s="131" t="str">
        <f t="shared" ref="AZ420:AZ484" si="15">IFERROR(INDEX($AV$242:$AV$835,MATCH(ROW()-ROW($AZ$226),$AR$242:$AR$835,0)),"")</f>
        <v/>
      </c>
      <c r="BA420" s="131"/>
      <c r="BB420" s="131"/>
      <c r="BC420" s="191"/>
      <c r="BF420" s="191"/>
    </row>
    <row r="421" spans="1:58" ht="7.25"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R421" s="127" t="str">
        <f>IF(AS421="","",MAX(AR$229:AR420)+1)</f>
        <v/>
      </c>
      <c r="AW421" s="131" t="str">
        <f t="shared" si="12"/>
        <v/>
      </c>
      <c r="AX421" s="131" t="str">
        <f t="shared" si="13"/>
        <v/>
      </c>
      <c r="AY421" s="131" t="str">
        <f t="shared" si="14"/>
        <v/>
      </c>
      <c r="AZ421" s="131" t="str">
        <f t="shared" si="15"/>
        <v/>
      </c>
      <c r="BA421" s="131"/>
      <c r="BB421" s="131"/>
      <c r="BC421" s="191"/>
      <c r="BF421" s="191"/>
    </row>
    <row r="422" spans="1:58" ht="40.25" customHeight="1">
      <c r="A422" s="53"/>
      <c r="B422" s="30"/>
      <c r="C422" s="409" t="s">
        <v>243</v>
      </c>
      <c r="D422" s="409"/>
      <c r="E422" s="409"/>
      <c r="F422" s="409"/>
      <c r="G422" s="409"/>
      <c r="H422" s="409"/>
      <c r="I422" s="409"/>
      <c r="J422" s="409"/>
      <c r="K422" s="409"/>
      <c r="L422" s="409"/>
      <c r="M422" s="409"/>
      <c r="N422" s="409"/>
      <c r="O422" s="409"/>
      <c r="P422" s="409"/>
      <c r="Q422" s="409"/>
      <c r="R422" s="409"/>
      <c r="S422" s="409"/>
      <c r="T422" s="409"/>
      <c r="U422" s="409"/>
      <c r="V422" s="409"/>
      <c r="W422" s="409"/>
      <c r="X422" s="409"/>
      <c r="Y422" s="409"/>
      <c r="Z422" s="409"/>
      <c r="AA422" s="409"/>
      <c r="AB422" s="409"/>
      <c r="AC422" s="409"/>
      <c r="AD422" s="409"/>
      <c r="AE422" s="30"/>
      <c r="AF422" s="21"/>
      <c r="AR422" s="127" t="str">
        <f>IF(AS422="","",MAX(AR$229:AR421)+1)</f>
        <v/>
      </c>
      <c r="AW422" s="131" t="str">
        <f t="shared" si="12"/>
        <v/>
      </c>
      <c r="AX422" s="131" t="str">
        <f t="shared" si="13"/>
        <v/>
      </c>
      <c r="AY422" s="131" t="str">
        <f t="shared" si="14"/>
        <v/>
      </c>
      <c r="AZ422" s="131" t="str">
        <f t="shared" si="15"/>
        <v/>
      </c>
      <c r="BA422" s="131"/>
      <c r="BB422" s="131"/>
      <c r="BC422" s="191"/>
      <c r="BF422" s="191"/>
    </row>
    <row r="423" spans="1:58" ht="7.25"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R423" s="127" t="str">
        <f>IF(AS423="","",MAX(AR$229:AR422)+1)</f>
        <v/>
      </c>
      <c r="AW423" s="131" t="str">
        <f t="shared" si="12"/>
        <v/>
      </c>
      <c r="AX423" s="131" t="str">
        <f t="shared" si="13"/>
        <v/>
      </c>
      <c r="AY423" s="131" t="str">
        <f t="shared" si="14"/>
        <v/>
      </c>
      <c r="AZ423" s="131" t="str">
        <f t="shared" si="15"/>
        <v/>
      </c>
      <c r="BA423" s="131"/>
      <c r="BB423" s="131"/>
      <c r="BC423" s="191"/>
      <c r="BF423" s="191"/>
    </row>
    <row r="424" spans="1:58" ht="20.149999999999999" customHeight="1">
      <c r="A424" s="21"/>
      <c r="B424" s="427" t="s">
        <v>150</v>
      </c>
      <c r="C424" s="427"/>
      <c r="D424" s="427"/>
      <c r="E424" s="427"/>
      <c r="F424" s="427"/>
      <c r="G424" s="427"/>
      <c r="H424" s="427"/>
      <c r="I424" s="427"/>
      <c r="J424" s="427"/>
      <c r="K424" s="427"/>
      <c r="L424" s="427"/>
      <c r="M424" s="427"/>
      <c r="N424" s="427"/>
      <c r="O424" s="427"/>
      <c r="P424" s="427"/>
      <c r="Q424" s="376" t="s">
        <v>2735</v>
      </c>
      <c r="R424" s="376"/>
      <c r="S424" s="376"/>
      <c r="T424" s="376"/>
      <c r="U424" s="376"/>
      <c r="V424" s="376"/>
      <c r="W424" s="368" t="s">
        <v>2744</v>
      </c>
      <c r="X424" s="361"/>
      <c r="Y424" s="361"/>
      <c r="Z424" s="403" t="s">
        <v>152</v>
      </c>
      <c r="AA424" s="403"/>
      <c r="AB424" s="403"/>
      <c r="AC424" s="403"/>
      <c r="AD424" s="403"/>
      <c r="AE424" s="403"/>
      <c r="AF424" s="21"/>
      <c r="AR424" s="127" t="str">
        <f>IF(AS424="","",MAX(AR$229:AR423)+1)</f>
        <v/>
      </c>
      <c r="AW424" s="131" t="str">
        <f t="shared" si="12"/>
        <v/>
      </c>
      <c r="AX424" s="131" t="str">
        <f t="shared" si="13"/>
        <v/>
      </c>
      <c r="AY424" s="131" t="str">
        <f t="shared" si="14"/>
        <v/>
      </c>
      <c r="AZ424" s="131" t="str">
        <f t="shared" si="15"/>
        <v/>
      </c>
      <c r="BA424" s="131"/>
      <c r="BB424" s="131"/>
      <c r="BC424" s="191"/>
      <c r="BF424" s="191"/>
    </row>
    <row r="425" spans="1:58" ht="20.149999999999999" customHeight="1">
      <c r="A425" s="21"/>
      <c r="B425" s="427"/>
      <c r="C425" s="427"/>
      <c r="D425" s="427"/>
      <c r="E425" s="427"/>
      <c r="F425" s="427"/>
      <c r="G425" s="427"/>
      <c r="H425" s="427"/>
      <c r="I425" s="427"/>
      <c r="J425" s="427"/>
      <c r="K425" s="427"/>
      <c r="L425" s="427"/>
      <c r="M425" s="427"/>
      <c r="N425" s="427"/>
      <c r="O425" s="427"/>
      <c r="P425" s="427"/>
      <c r="Q425" s="347" t="s">
        <v>66</v>
      </c>
      <c r="R425" s="347"/>
      <c r="S425" s="347"/>
      <c r="T425" s="347" t="s">
        <v>67</v>
      </c>
      <c r="U425" s="347"/>
      <c r="V425" s="347"/>
      <c r="W425" s="361"/>
      <c r="X425" s="361"/>
      <c r="Y425" s="361"/>
      <c r="Z425" s="347" t="s">
        <v>66</v>
      </c>
      <c r="AA425" s="347"/>
      <c r="AB425" s="347"/>
      <c r="AC425" s="347" t="s">
        <v>67</v>
      </c>
      <c r="AD425" s="347"/>
      <c r="AE425" s="347"/>
      <c r="AF425" s="21"/>
      <c r="AR425" s="127" t="str">
        <f>IF(AS425="","",MAX(AR$229:AR424)+1)</f>
        <v/>
      </c>
      <c r="AW425" s="131" t="str">
        <f t="shared" si="12"/>
        <v/>
      </c>
      <c r="AX425" s="131" t="str">
        <f t="shared" si="13"/>
        <v/>
      </c>
      <c r="AY425" s="131" t="str">
        <f t="shared" si="14"/>
        <v/>
      </c>
      <c r="AZ425" s="131" t="str">
        <f t="shared" si="15"/>
        <v/>
      </c>
      <c r="BA425" s="131"/>
      <c r="BB425" s="131"/>
      <c r="BC425" s="191"/>
      <c r="BF425" s="191"/>
    </row>
    <row r="426" spans="1:58" ht="7.25"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R426" s="127" t="str">
        <f>IF(AS426="","",MAX(AR$229:AR425)+1)</f>
        <v/>
      </c>
      <c r="AW426" s="131" t="str">
        <f t="shared" si="12"/>
        <v/>
      </c>
      <c r="AX426" s="131" t="str">
        <f t="shared" si="13"/>
        <v/>
      </c>
      <c r="AY426" s="131" t="str">
        <f t="shared" si="14"/>
        <v/>
      </c>
      <c r="AZ426" s="131" t="str">
        <f t="shared" si="15"/>
        <v/>
      </c>
      <c r="BA426" s="131"/>
      <c r="BB426" s="131"/>
      <c r="BC426" s="191"/>
      <c r="BF426" s="191"/>
    </row>
    <row r="427" spans="1:58" ht="50.15" customHeight="1">
      <c r="A427" s="53"/>
      <c r="B427" s="334" t="s">
        <v>244</v>
      </c>
      <c r="C427" s="334"/>
      <c r="D427" s="334"/>
      <c r="E427" s="334"/>
      <c r="F427" s="334"/>
      <c r="G427" s="334"/>
      <c r="H427" s="334"/>
      <c r="I427" s="334"/>
      <c r="J427" s="334"/>
      <c r="K427" s="334"/>
      <c r="L427" s="334"/>
      <c r="M427" s="334"/>
      <c r="N427" s="334"/>
      <c r="O427" s="334"/>
      <c r="P427" s="334"/>
      <c r="Q427" s="333">
        <f>VLOOKUP($AG427,PriceList,3,FALSE)</f>
        <v>889.31</v>
      </c>
      <c r="R427" s="333"/>
      <c r="S427" s="333"/>
      <c r="T427" s="333">
        <f>VLOOKUP($AG427,PriceList,4,FALSE)</f>
        <v>996.02719999999999</v>
      </c>
      <c r="U427" s="333"/>
      <c r="V427" s="333"/>
      <c r="W427" s="336"/>
      <c r="X427" s="337"/>
      <c r="Y427" s="338"/>
      <c r="Z427" s="333">
        <f>Q427*W427</f>
        <v>0</v>
      </c>
      <c r="AA427" s="333"/>
      <c r="AB427" s="333"/>
      <c r="AC427" s="333">
        <f>T427*W427</f>
        <v>0</v>
      </c>
      <c r="AD427" s="333"/>
      <c r="AE427" s="333"/>
      <c r="AF427" s="21"/>
      <c r="AG427" s="56" t="s">
        <v>245</v>
      </c>
      <c r="AH427" s="61" t="s">
        <v>155</v>
      </c>
      <c r="AI427" s="61" t="b">
        <f>AND(W427&gt;0,AH427="Y")</f>
        <v>0</v>
      </c>
      <c r="AJ427" s="90" t="b">
        <f>OR(ISERROR(Q427),ISERROR(T427),ISERROR(Z427),ISERROR(AC427))</f>
        <v>0</v>
      </c>
      <c r="AQ427" s="130" t="s">
        <v>246</v>
      </c>
      <c r="AR427" s="127" t="str">
        <f>IF(AS427="","",MAX(AR$229:AR426)+1)</f>
        <v/>
      </c>
      <c r="AS427" s="140" t="str">
        <f>IF(W427&gt;0,AQ427,"")</f>
        <v/>
      </c>
      <c r="AT427" s="141" t="str">
        <f>IF(W427&gt;0,W427,"")</f>
        <v/>
      </c>
      <c r="AU427" s="142" t="str">
        <f>IF(W427&gt;0,Z427,"")</f>
        <v/>
      </c>
      <c r="AV427" s="142" t="str">
        <f>IF(W427&gt;0,AC427,"")</f>
        <v/>
      </c>
      <c r="AW427" s="131" t="str">
        <f t="shared" si="12"/>
        <v/>
      </c>
      <c r="AX427" s="131" t="str">
        <f t="shared" si="13"/>
        <v/>
      </c>
      <c r="AY427" s="131" t="str">
        <f t="shared" si="14"/>
        <v/>
      </c>
      <c r="AZ427" s="131" t="str">
        <f t="shared" si="15"/>
        <v/>
      </c>
      <c r="BA427" s="131"/>
      <c r="BB427" s="131"/>
      <c r="BC427" s="191"/>
      <c r="BF427" s="191"/>
    </row>
    <row r="428" spans="1:58" ht="5.15"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R428" s="127" t="str">
        <f>IF(AS428="","",MAX(AR$229:AR427)+1)</f>
        <v/>
      </c>
      <c r="AW428" s="131" t="str">
        <f t="shared" si="12"/>
        <v/>
      </c>
      <c r="AX428" s="131" t="str">
        <f t="shared" si="13"/>
        <v/>
      </c>
      <c r="AY428" s="131" t="str">
        <f t="shared" si="14"/>
        <v/>
      </c>
      <c r="AZ428" s="131" t="str">
        <f t="shared" si="15"/>
        <v/>
      </c>
      <c r="BA428" s="131"/>
      <c r="BB428" s="131"/>
      <c r="BC428" s="191"/>
      <c r="BF428" s="191"/>
    </row>
    <row r="429" spans="1:58" ht="5.15" customHeight="1">
      <c r="A429" s="21"/>
      <c r="B429" s="21"/>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21"/>
      <c r="AF429" s="21"/>
      <c r="AR429" s="127" t="str">
        <f>IF(AS429="","",MAX(AR$229:AR428)+1)</f>
        <v/>
      </c>
      <c r="AW429" s="131" t="str">
        <f t="shared" si="12"/>
        <v/>
      </c>
      <c r="AX429" s="131" t="str">
        <f t="shared" si="13"/>
        <v/>
      </c>
      <c r="AY429" s="131" t="str">
        <f t="shared" si="14"/>
        <v/>
      </c>
      <c r="AZ429" s="131" t="str">
        <f t="shared" si="15"/>
        <v/>
      </c>
      <c r="BA429" s="131"/>
      <c r="BB429" s="131"/>
      <c r="BC429" s="191"/>
      <c r="BF429" s="191"/>
    </row>
    <row r="430" spans="1:58" ht="7.25"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R430" s="127" t="str">
        <f>IF(AS430="","",MAX(AR$229:AR429)+1)</f>
        <v/>
      </c>
      <c r="AW430" s="131" t="str">
        <f t="shared" si="12"/>
        <v/>
      </c>
      <c r="AX430" s="131" t="str">
        <f t="shared" si="13"/>
        <v/>
      </c>
      <c r="AY430" s="131" t="str">
        <f t="shared" si="14"/>
        <v/>
      </c>
      <c r="AZ430" s="131" t="str">
        <f t="shared" si="15"/>
        <v/>
      </c>
      <c r="BA430" s="131"/>
      <c r="BB430" s="131"/>
      <c r="BC430" s="191"/>
      <c r="BF430" s="191"/>
    </row>
    <row r="431" spans="1:58" ht="50.15" customHeight="1">
      <c r="A431" s="53"/>
      <c r="B431" s="334" t="s">
        <v>247</v>
      </c>
      <c r="C431" s="334"/>
      <c r="D431" s="334"/>
      <c r="E431" s="334"/>
      <c r="F431" s="334"/>
      <c r="G431" s="334"/>
      <c r="H431" s="334"/>
      <c r="I431" s="334"/>
      <c r="J431" s="334"/>
      <c r="K431" s="334"/>
      <c r="L431" s="334"/>
      <c r="M431" s="334"/>
      <c r="N431" s="334"/>
      <c r="O431" s="334"/>
      <c r="P431" s="334"/>
      <c r="Q431" s="333">
        <f>VLOOKUP($AG431,PriceList,3,FALSE)</f>
        <v>973.12</v>
      </c>
      <c r="R431" s="333"/>
      <c r="S431" s="333"/>
      <c r="T431" s="333">
        <f>VLOOKUP($AG431,PriceList,4,FALSE)</f>
        <v>1089.8943999999999</v>
      </c>
      <c r="U431" s="333"/>
      <c r="V431" s="333"/>
      <c r="W431" s="336"/>
      <c r="X431" s="337"/>
      <c r="Y431" s="338"/>
      <c r="Z431" s="333">
        <f>Q431*W431</f>
        <v>0</v>
      </c>
      <c r="AA431" s="333"/>
      <c r="AB431" s="333"/>
      <c r="AC431" s="333">
        <f>T431*W431</f>
        <v>0</v>
      </c>
      <c r="AD431" s="333"/>
      <c r="AE431" s="333"/>
      <c r="AF431" s="21"/>
      <c r="AG431" s="56" t="s">
        <v>248</v>
      </c>
      <c r="AH431" s="61" t="s">
        <v>155</v>
      </c>
      <c r="AI431" s="61" t="b">
        <f>AND(W431&gt;0,AH431="Y")</f>
        <v>0</v>
      </c>
      <c r="AJ431" s="90" t="b">
        <f>OR(ISERROR(Q431),ISERROR(T431),ISERROR(Z431),ISERROR(AC431))</f>
        <v>0</v>
      </c>
      <c r="AQ431" s="130" t="s">
        <v>249</v>
      </c>
      <c r="AR431" s="127" t="str">
        <f>IF(AS431="","",MAX(AR$229:AR430)+1)</f>
        <v/>
      </c>
      <c r="AS431" s="140" t="str">
        <f>IF(W431&gt;0,AQ431,"")</f>
        <v/>
      </c>
      <c r="AT431" s="141" t="str">
        <f>IF(W431&gt;0,W431,"")</f>
        <v/>
      </c>
      <c r="AU431" s="142" t="str">
        <f>IF(W431&gt;0,Z431,"")</f>
        <v/>
      </c>
      <c r="AV431" s="142" t="str">
        <f>IF(W431&gt;0,AC431,"")</f>
        <v/>
      </c>
      <c r="AW431" s="131" t="str">
        <f t="shared" si="12"/>
        <v/>
      </c>
      <c r="AX431" s="131" t="str">
        <f t="shared" si="13"/>
        <v/>
      </c>
      <c r="AY431" s="131" t="str">
        <f t="shared" si="14"/>
        <v/>
      </c>
      <c r="AZ431" s="131" t="str">
        <f t="shared" si="15"/>
        <v/>
      </c>
      <c r="BA431" s="131"/>
      <c r="BB431" s="131"/>
      <c r="BC431" s="191"/>
      <c r="BF431" s="191"/>
    </row>
    <row r="432" spans="1:58" ht="5.15"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R432" s="127" t="str">
        <f>IF(AS432="","",MAX(AR$229:AR431)+1)</f>
        <v/>
      </c>
      <c r="AW432" s="131" t="str">
        <f t="shared" si="12"/>
        <v/>
      </c>
      <c r="AX432" s="131" t="str">
        <f t="shared" si="13"/>
        <v/>
      </c>
      <c r="AY432" s="131" t="str">
        <f t="shared" si="14"/>
        <v/>
      </c>
      <c r="AZ432" s="131" t="str">
        <f t="shared" si="15"/>
        <v/>
      </c>
      <c r="BA432" s="131"/>
      <c r="BB432" s="131"/>
      <c r="BC432" s="191"/>
      <c r="BF432" s="191"/>
    </row>
    <row r="433" spans="1:58" ht="5.15" customHeight="1">
      <c r="A433" s="21"/>
      <c r="B433" s="21"/>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21"/>
      <c r="AF433" s="21"/>
      <c r="AR433" s="127" t="str">
        <f>IF(AS433="","",MAX(AR$229:AR432)+1)</f>
        <v/>
      </c>
      <c r="AW433" s="131" t="str">
        <f t="shared" si="12"/>
        <v/>
      </c>
      <c r="AX433" s="131" t="str">
        <f t="shared" si="13"/>
        <v/>
      </c>
      <c r="AY433" s="131" t="str">
        <f t="shared" si="14"/>
        <v/>
      </c>
      <c r="AZ433" s="131" t="str">
        <f t="shared" si="15"/>
        <v/>
      </c>
      <c r="BA433" s="131"/>
      <c r="BB433" s="131"/>
      <c r="BC433" s="191"/>
      <c r="BF433" s="191"/>
    </row>
    <row r="434" spans="1:58" ht="5.15"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R434" s="127" t="str">
        <f>IF(AS434="","",MAX(AR$229:AR433)+1)</f>
        <v/>
      </c>
      <c r="AW434" s="131" t="str">
        <f t="shared" si="12"/>
        <v/>
      </c>
      <c r="AX434" s="131" t="str">
        <f t="shared" si="13"/>
        <v/>
      </c>
      <c r="AY434" s="131" t="str">
        <f t="shared" si="14"/>
        <v/>
      </c>
      <c r="AZ434" s="131" t="str">
        <f t="shared" si="15"/>
        <v/>
      </c>
      <c r="BA434" s="131"/>
      <c r="BB434" s="131"/>
      <c r="BC434" s="191"/>
      <c r="BF434" s="191"/>
    </row>
    <row r="435" spans="1:58" ht="50.15" customHeight="1">
      <c r="A435" s="53"/>
      <c r="B435" s="334" t="s">
        <v>250</v>
      </c>
      <c r="C435" s="334"/>
      <c r="D435" s="334"/>
      <c r="E435" s="334"/>
      <c r="F435" s="334"/>
      <c r="G435" s="334"/>
      <c r="H435" s="334"/>
      <c r="I435" s="334"/>
      <c r="J435" s="334"/>
      <c r="K435" s="334"/>
      <c r="L435" s="334"/>
      <c r="M435" s="334"/>
      <c r="N435" s="334"/>
      <c r="O435" s="334"/>
      <c r="P435" s="334"/>
      <c r="Q435" s="333">
        <f>VLOOKUP($AG435,PriceList,3,FALSE)</f>
        <v>1434.93</v>
      </c>
      <c r="R435" s="333"/>
      <c r="S435" s="333"/>
      <c r="T435" s="333">
        <f>VLOOKUP($AG435,PriceList,4,FALSE)</f>
        <v>1607.1215999999999</v>
      </c>
      <c r="U435" s="333"/>
      <c r="V435" s="333"/>
      <c r="W435" s="336"/>
      <c r="X435" s="337"/>
      <c r="Y435" s="338"/>
      <c r="Z435" s="335">
        <f>Q435*W435</f>
        <v>0</v>
      </c>
      <c r="AA435" s="333"/>
      <c r="AB435" s="333"/>
      <c r="AC435" s="333">
        <f>T435*W435</f>
        <v>0</v>
      </c>
      <c r="AD435" s="333"/>
      <c r="AE435" s="333"/>
      <c r="AF435" s="21"/>
      <c r="AG435" s="56" t="s">
        <v>251</v>
      </c>
      <c r="AH435" s="61" t="s">
        <v>155</v>
      </c>
      <c r="AI435" s="61" t="b">
        <f>AND(W435&gt;0,AH435="Y")</f>
        <v>0</v>
      </c>
      <c r="AJ435" s="90" t="b">
        <f>OR(ISERROR(Q435),ISERROR(T435),ISERROR(Z435),ISERROR(AC435))</f>
        <v>0</v>
      </c>
      <c r="AQ435" s="130" t="s">
        <v>252</v>
      </c>
      <c r="AR435" s="127" t="str">
        <f>IF(AS435="","",MAX(AR$229:AR434)+1)</f>
        <v/>
      </c>
      <c r="AS435" s="140" t="str">
        <f>IF(W435&gt;0,AQ435,"")</f>
        <v/>
      </c>
      <c r="AT435" s="141" t="str">
        <f>IF(W435&gt;0,W435,"")</f>
        <v/>
      </c>
      <c r="AU435" s="142" t="str">
        <f>IF(W435&gt;0,Z435,"")</f>
        <v/>
      </c>
      <c r="AV435" s="142" t="str">
        <f>IF(W435&gt;0,AC435,"")</f>
        <v/>
      </c>
      <c r="AW435" s="131" t="str">
        <f t="shared" si="12"/>
        <v/>
      </c>
      <c r="AX435" s="131" t="str">
        <f t="shared" si="13"/>
        <v/>
      </c>
      <c r="AY435" s="131" t="str">
        <f t="shared" si="14"/>
        <v/>
      </c>
      <c r="AZ435" s="131" t="str">
        <f t="shared" si="15"/>
        <v/>
      </c>
      <c r="BA435" s="131"/>
      <c r="BB435" s="131"/>
      <c r="BC435" s="191"/>
      <c r="BF435" s="191"/>
    </row>
    <row r="436" spans="1:58" ht="5.15"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R436" s="127" t="str">
        <f>IF(AS436="","",MAX(AR$229:AR435)+1)</f>
        <v/>
      </c>
      <c r="AW436" s="131" t="str">
        <f t="shared" si="12"/>
        <v/>
      </c>
      <c r="AX436" s="131" t="str">
        <f t="shared" si="13"/>
        <v/>
      </c>
      <c r="AY436" s="131" t="str">
        <f t="shared" si="14"/>
        <v/>
      </c>
      <c r="AZ436" s="131" t="str">
        <f t="shared" si="15"/>
        <v/>
      </c>
      <c r="BA436" s="131"/>
      <c r="BB436" s="131"/>
      <c r="BC436" s="191"/>
      <c r="BF436" s="191"/>
    </row>
    <row r="437" spans="1:58" ht="5.15" customHeight="1">
      <c r="A437" s="21"/>
      <c r="B437" s="21"/>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21"/>
      <c r="AF437" s="21"/>
      <c r="AR437" s="127" t="str">
        <f>IF(AS437="","",MAX(AR$229:AR436)+1)</f>
        <v/>
      </c>
      <c r="AW437" s="131" t="str">
        <f t="shared" si="12"/>
        <v/>
      </c>
      <c r="AX437" s="131" t="str">
        <f t="shared" si="13"/>
        <v/>
      </c>
      <c r="AY437" s="131" t="str">
        <f t="shared" si="14"/>
        <v/>
      </c>
      <c r="AZ437" s="131" t="str">
        <f t="shared" si="15"/>
        <v/>
      </c>
      <c r="BA437" s="131"/>
      <c r="BB437" s="131"/>
      <c r="BC437" s="191"/>
      <c r="BF437" s="191"/>
    </row>
    <row r="438" spans="1:58" ht="5.15"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R438" s="127" t="str">
        <f>IF(AS438="","",MAX(AR$229:AR437)+1)</f>
        <v/>
      </c>
      <c r="AW438" s="131" t="str">
        <f t="shared" si="12"/>
        <v/>
      </c>
      <c r="AX438" s="131" t="str">
        <f t="shared" si="13"/>
        <v/>
      </c>
      <c r="AY438" s="131" t="str">
        <f t="shared" si="14"/>
        <v/>
      </c>
      <c r="AZ438" s="131" t="str">
        <f t="shared" si="15"/>
        <v/>
      </c>
      <c r="BA438" s="131"/>
      <c r="BB438" s="131"/>
      <c r="BC438" s="191"/>
      <c r="BF438" s="191"/>
    </row>
    <row r="439" spans="1:58" ht="50.15" customHeight="1">
      <c r="A439" s="53"/>
      <c r="B439" s="334" t="s">
        <v>253</v>
      </c>
      <c r="C439" s="334"/>
      <c r="D439" s="334"/>
      <c r="E439" s="334"/>
      <c r="F439" s="334"/>
      <c r="G439" s="334"/>
      <c r="H439" s="334"/>
      <c r="I439" s="334"/>
      <c r="J439" s="334"/>
      <c r="K439" s="334"/>
      <c r="L439" s="334"/>
      <c r="M439" s="334"/>
      <c r="N439" s="334"/>
      <c r="O439" s="334"/>
      <c r="P439" s="334"/>
      <c r="Q439" s="333">
        <f>VLOOKUP($AG439,PriceList,3,FALSE)</f>
        <v>1634.93</v>
      </c>
      <c r="R439" s="333"/>
      <c r="S439" s="333"/>
      <c r="T439" s="333">
        <f>VLOOKUP($AG439,PriceList,4,FALSE)</f>
        <v>1831.1215999999999</v>
      </c>
      <c r="U439" s="333"/>
      <c r="V439" s="333"/>
      <c r="W439" s="336"/>
      <c r="X439" s="337"/>
      <c r="Y439" s="338"/>
      <c r="Z439" s="335">
        <f>Q439*W439</f>
        <v>0</v>
      </c>
      <c r="AA439" s="333"/>
      <c r="AB439" s="333"/>
      <c r="AC439" s="333">
        <f>T439*W439</f>
        <v>0</v>
      </c>
      <c r="AD439" s="333"/>
      <c r="AE439" s="333"/>
      <c r="AF439" s="21"/>
      <c r="AG439" s="56" t="s">
        <v>254</v>
      </c>
      <c r="AH439" s="61" t="s">
        <v>155</v>
      </c>
      <c r="AI439" s="61" t="b">
        <f>AND(W439&gt;0,AH439="Y")</f>
        <v>0</v>
      </c>
      <c r="AJ439" s="90" t="b">
        <f>OR(ISERROR(Q439),ISERROR(T439),ISERROR(Z439),ISERROR(AC439))</f>
        <v>0</v>
      </c>
      <c r="AQ439" s="130" t="s">
        <v>252</v>
      </c>
      <c r="AR439" s="127" t="str">
        <f>IF(AS439="","",MAX(AR$229:AR437)+1)</f>
        <v/>
      </c>
      <c r="AS439" s="140" t="str">
        <f>IF(W439&gt;0,AQ439,"")</f>
        <v/>
      </c>
      <c r="AT439" s="141" t="str">
        <f>IF(W439&gt;0,W439,"")</f>
        <v/>
      </c>
      <c r="AU439" s="142" t="str">
        <f>IF(W439&gt;0,Z439,"")</f>
        <v/>
      </c>
      <c r="AV439" s="142" t="str">
        <f>IF(W439&gt;0,AC439,"")</f>
        <v/>
      </c>
      <c r="AW439" s="131" t="str">
        <f t="shared" si="12"/>
        <v/>
      </c>
      <c r="AX439" s="131" t="str">
        <f t="shared" si="13"/>
        <v/>
      </c>
      <c r="AY439" s="131" t="str">
        <f t="shared" si="14"/>
        <v/>
      </c>
      <c r="AZ439" s="131" t="str">
        <f t="shared" si="15"/>
        <v/>
      </c>
      <c r="BA439" s="131"/>
      <c r="BB439" s="131"/>
      <c r="BC439" s="191"/>
      <c r="BF439" s="191"/>
    </row>
    <row r="440" spans="1:58" ht="23" customHeight="1">
      <c r="A440" s="21"/>
      <c r="B440" s="21"/>
      <c r="C440" s="663" t="s">
        <v>255</v>
      </c>
      <c r="D440" s="663"/>
      <c r="E440" s="663"/>
      <c r="F440" s="663"/>
      <c r="G440" s="663"/>
      <c r="H440" s="663"/>
      <c r="I440" s="663"/>
      <c r="J440" s="663"/>
      <c r="K440" s="663"/>
      <c r="L440" s="663"/>
      <c r="M440" s="663"/>
      <c r="N440" s="663"/>
      <c r="O440" s="663"/>
      <c r="P440" s="21"/>
      <c r="Q440" s="21"/>
      <c r="R440" s="21"/>
      <c r="S440" s="21"/>
      <c r="T440" s="21"/>
      <c r="U440" s="21"/>
      <c r="V440" s="21"/>
      <c r="W440" s="21"/>
      <c r="X440" s="21"/>
      <c r="Y440" s="21"/>
      <c r="Z440" s="21"/>
      <c r="AA440" s="21"/>
      <c r="AB440" s="21"/>
      <c r="AC440" s="21"/>
      <c r="AD440" s="21"/>
      <c r="AE440" s="21"/>
      <c r="AF440" s="21"/>
      <c r="AR440" s="127" t="str">
        <f>IF(AS440="","",MAX(AR$229:AR438)+1)</f>
        <v/>
      </c>
      <c r="AW440" s="131" t="str">
        <f t="shared" si="12"/>
        <v/>
      </c>
      <c r="AX440" s="131" t="str">
        <f t="shared" si="13"/>
        <v/>
      </c>
      <c r="AY440" s="131" t="str">
        <f t="shared" si="14"/>
        <v/>
      </c>
      <c r="AZ440" s="131" t="str">
        <f t="shared" si="15"/>
        <v/>
      </c>
      <c r="BA440" s="131"/>
      <c r="BB440" s="131"/>
      <c r="BC440" s="191"/>
      <c r="BF440" s="191"/>
    </row>
    <row r="441" spans="1:58" ht="5.15" customHeight="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R441" s="127" t="str">
        <f>IF(AS441="","",MAX(AR$229:AR439)+1)</f>
        <v/>
      </c>
      <c r="AW441" s="131" t="str">
        <f t="shared" si="12"/>
        <v/>
      </c>
      <c r="AX441" s="131" t="str">
        <f t="shared" si="13"/>
        <v/>
      </c>
      <c r="AY441" s="131" t="str">
        <f t="shared" si="14"/>
        <v/>
      </c>
      <c r="AZ441" s="131" t="str">
        <f t="shared" si="15"/>
        <v/>
      </c>
      <c r="BA441" s="131"/>
      <c r="BB441" s="131"/>
      <c r="BC441" s="191"/>
      <c r="BF441" s="191"/>
    </row>
    <row r="442" spans="1:58" ht="5.15" customHeight="1">
      <c r="A442" s="21"/>
      <c r="B442" s="21"/>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21"/>
      <c r="AF442" s="21"/>
      <c r="AR442" s="127" t="str">
        <f>IF(AS442="","",MAX(AR$229:AR441)+1)</f>
        <v/>
      </c>
      <c r="AW442" s="131" t="str">
        <f t="shared" si="12"/>
        <v/>
      </c>
      <c r="AX442" s="131" t="str">
        <f t="shared" si="13"/>
        <v/>
      </c>
      <c r="AY442" s="131" t="str">
        <f t="shared" si="14"/>
        <v/>
      </c>
      <c r="AZ442" s="131" t="str">
        <f t="shared" si="15"/>
        <v/>
      </c>
      <c r="BA442" s="131"/>
      <c r="BB442" s="131"/>
      <c r="BC442" s="191"/>
      <c r="BF442" s="191"/>
    </row>
    <row r="443" spans="1:58" ht="5.15" customHeight="1">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R443" s="127" t="str">
        <f>IF(AS443="","",MAX(AR$229:AR437)+1)</f>
        <v/>
      </c>
      <c r="AW443" s="131" t="str">
        <f t="shared" si="12"/>
        <v/>
      </c>
      <c r="AX443" s="131" t="str">
        <f t="shared" si="13"/>
        <v/>
      </c>
      <c r="AY443" s="131" t="str">
        <f t="shared" si="14"/>
        <v/>
      </c>
      <c r="AZ443" s="131" t="str">
        <f t="shared" si="15"/>
        <v/>
      </c>
      <c r="BA443" s="131"/>
      <c r="BB443" s="131"/>
      <c r="BC443" s="191"/>
      <c r="BF443" s="191"/>
    </row>
    <row r="444" spans="1:58" ht="50.15" customHeight="1">
      <c r="A444" s="53"/>
      <c r="B444" s="334" t="s">
        <v>256</v>
      </c>
      <c r="C444" s="334"/>
      <c r="D444" s="334"/>
      <c r="E444" s="334"/>
      <c r="F444" s="334"/>
      <c r="G444" s="334"/>
      <c r="H444" s="334"/>
      <c r="I444" s="334"/>
      <c r="J444" s="334"/>
      <c r="K444" s="334"/>
      <c r="L444" s="334"/>
      <c r="M444" s="334"/>
      <c r="N444" s="334"/>
      <c r="O444" s="334"/>
      <c r="P444" s="334"/>
      <c r="Q444" s="333">
        <f>VLOOKUP($AG444,PriceList,3,FALSE)</f>
        <v>1779.75</v>
      </c>
      <c r="R444" s="333"/>
      <c r="S444" s="333"/>
      <c r="T444" s="333">
        <f>VLOOKUP($AG444,PriceList,4,FALSE)</f>
        <v>1993.32</v>
      </c>
      <c r="U444" s="333"/>
      <c r="V444" s="333"/>
      <c r="W444" s="336"/>
      <c r="X444" s="337"/>
      <c r="Y444" s="338"/>
      <c r="Z444" s="335">
        <f>Q444*W444</f>
        <v>0</v>
      </c>
      <c r="AA444" s="333"/>
      <c r="AB444" s="333"/>
      <c r="AC444" s="333">
        <f>T444*W444</f>
        <v>0</v>
      </c>
      <c r="AD444" s="333"/>
      <c r="AE444" s="333"/>
      <c r="AF444" s="21"/>
      <c r="AG444" s="56" t="s">
        <v>257</v>
      </c>
      <c r="AH444" s="61" t="s">
        <v>155</v>
      </c>
      <c r="AI444" s="61" t="b">
        <f>AND(W444&gt;0,AH444="Y")</f>
        <v>0</v>
      </c>
      <c r="AJ444" s="90" t="b">
        <f>OR(ISERROR(Q444),ISERROR(T444),ISERROR(Z444),ISERROR(AC444))</f>
        <v>0</v>
      </c>
      <c r="AQ444" s="130" t="s">
        <v>258</v>
      </c>
      <c r="AR444" s="127" t="str">
        <f>IF(AS444="","",MAX(AR$229:AR443)+1)</f>
        <v/>
      </c>
      <c r="AS444" s="140" t="str">
        <f>IF(W444&gt;0,AQ444,"")</f>
        <v/>
      </c>
      <c r="AT444" s="141" t="str">
        <f>IF(W444&gt;0,W444,"")</f>
        <v/>
      </c>
      <c r="AU444" s="142" t="str">
        <f>IF(W444&gt;0,Z444,"")</f>
        <v/>
      </c>
      <c r="AV444" s="142" t="str">
        <f>IF(W444&gt;0,AC444,"")</f>
        <v/>
      </c>
      <c r="AW444" s="131" t="str">
        <f t="shared" si="12"/>
        <v/>
      </c>
      <c r="AX444" s="131" t="str">
        <f t="shared" si="13"/>
        <v/>
      </c>
      <c r="AY444" s="131" t="str">
        <f t="shared" si="14"/>
        <v/>
      </c>
      <c r="AZ444" s="131" t="str">
        <f t="shared" si="15"/>
        <v/>
      </c>
      <c r="BA444" s="131"/>
      <c r="BB444" s="131"/>
      <c r="BC444" s="191"/>
      <c r="BF444" s="191"/>
    </row>
    <row r="445" spans="1:58" ht="5.15" customHeight="1">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R445" s="127" t="str">
        <f>IF(AS445="","",MAX(AR$229:AR444)+1)</f>
        <v/>
      </c>
      <c r="AW445" s="131" t="str">
        <f t="shared" si="12"/>
        <v/>
      </c>
      <c r="AX445" s="131" t="str">
        <f t="shared" si="13"/>
        <v/>
      </c>
      <c r="AY445" s="131" t="str">
        <f t="shared" si="14"/>
        <v/>
      </c>
      <c r="AZ445" s="131" t="str">
        <f t="shared" si="15"/>
        <v/>
      </c>
      <c r="BA445" s="131"/>
      <c r="BB445" s="131"/>
      <c r="BC445" s="191"/>
      <c r="BF445" s="191"/>
    </row>
    <row r="446" spans="1:58" ht="5.15" customHeight="1">
      <c r="A446" s="21"/>
      <c r="B446" s="21"/>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21"/>
      <c r="AF446" s="21"/>
      <c r="AR446" s="127" t="str">
        <f>IF(AS446="","",MAX(AR$229:AR445)+1)</f>
        <v/>
      </c>
      <c r="AW446" s="131" t="str">
        <f t="shared" si="12"/>
        <v/>
      </c>
      <c r="AX446" s="131" t="str">
        <f t="shared" si="13"/>
        <v/>
      </c>
      <c r="AY446" s="131" t="str">
        <f t="shared" si="14"/>
        <v/>
      </c>
      <c r="AZ446" s="131" t="str">
        <f t="shared" si="15"/>
        <v/>
      </c>
      <c r="BA446" s="131"/>
      <c r="BB446" s="131"/>
      <c r="BC446" s="191"/>
      <c r="BF446" s="191"/>
    </row>
    <row r="447" spans="1:58" ht="5.15" customHeight="1">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R447" s="127" t="str">
        <f>IF(AS447="","",MAX(AR$229:AR446)+1)</f>
        <v/>
      </c>
      <c r="AW447" s="131" t="str">
        <f t="shared" si="12"/>
        <v/>
      </c>
      <c r="AX447" s="131" t="str">
        <f t="shared" si="13"/>
        <v/>
      </c>
      <c r="AY447" s="131" t="str">
        <f t="shared" si="14"/>
        <v/>
      </c>
      <c r="AZ447" s="131" t="str">
        <f t="shared" si="15"/>
        <v/>
      </c>
      <c r="BA447" s="131"/>
      <c r="BB447" s="131"/>
      <c r="BC447" s="191"/>
      <c r="BF447" s="191"/>
    </row>
    <row r="448" spans="1:58" ht="50.15" customHeight="1">
      <c r="A448" s="53"/>
      <c r="B448" s="334" t="s">
        <v>259</v>
      </c>
      <c r="C448" s="334"/>
      <c r="D448" s="334"/>
      <c r="E448" s="334"/>
      <c r="F448" s="334"/>
      <c r="G448" s="334"/>
      <c r="H448" s="334"/>
      <c r="I448" s="334"/>
      <c r="J448" s="334"/>
      <c r="K448" s="334"/>
      <c r="L448" s="334"/>
      <c r="M448" s="334"/>
      <c r="N448" s="334"/>
      <c r="O448" s="334"/>
      <c r="P448" s="334"/>
      <c r="Q448" s="333">
        <f>VLOOKUP($AG448,PriceList,3,FALSE)</f>
        <v>973.12</v>
      </c>
      <c r="R448" s="333"/>
      <c r="S448" s="333"/>
      <c r="T448" s="333">
        <f>VLOOKUP($AG448,PriceList,4,FALSE)</f>
        <v>1089.8943999999999</v>
      </c>
      <c r="U448" s="333"/>
      <c r="V448" s="333"/>
      <c r="W448" s="336"/>
      <c r="X448" s="337"/>
      <c r="Y448" s="338"/>
      <c r="Z448" s="335">
        <f>Q448*W448</f>
        <v>0</v>
      </c>
      <c r="AA448" s="333"/>
      <c r="AB448" s="333"/>
      <c r="AC448" s="333">
        <f>T448*W448</f>
        <v>0</v>
      </c>
      <c r="AD448" s="333"/>
      <c r="AE448" s="333"/>
      <c r="AF448" s="21"/>
      <c r="AG448" s="56" t="s">
        <v>260</v>
      </c>
      <c r="AH448" s="61" t="s">
        <v>155</v>
      </c>
      <c r="AI448" s="61" t="b">
        <f>AND(W448&gt;0,AH448="Y")</f>
        <v>0</v>
      </c>
      <c r="AJ448" s="90" t="b">
        <f>OR(ISERROR(Q448),ISERROR(T448),ISERROR(Z448),ISERROR(AC448))</f>
        <v>0</v>
      </c>
      <c r="AQ448" s="130" t="s">
        <v>261</v>
      </c>
      <c r="AR448" s="127" t="str">
        <f>IF(AS448="","",MAX(AR$229:AR447)+1)</f>
        <v/>
      </c>
      <c r="AS448" s="140" t="str">
        <f>IF(W448&gt;0,AQ448,"")</f>
        <v/>
      </c>
      <c r="AT448" s="141" t="str">
        <f>IF(W448&gt;0,W448,"")</f>
        <v/>
      </c>
      <c r="AU448" s="142" t="str">
        <f>IF(W448&gt;0,Z448,"")</f>
        <v/>
      </c>
      <c r="AV448" s="142" t="str">
        <f>IF(W448&gt;0,AC448,"")</f>
        <v/>
      </c>
      <c r="AW448" s="131" t="str">
        <f t="shared" si="12"/>
        <v/>
      </c>
      <c r="AX448" s="131" t="str">
        <f t="shared" si="13"/>
        <v/>
      </c>
      <c r="AY448" s="131" t="str">
        <f t="shared" si="14"/>
        <v/>
      </c>
      <c r="AZ448" s="131" t="str">
        <f t="shared" si="15"/>
        <v/>
      </c>
      <c r="BA448" s="131"/>
      <c r="BB448" s="131"/>
      <c r="BC448" s="191"/>
      <c r="BF448" s="191"/>
    </row>
    <row r="449" spans="1:58" ht="5.15" customHeight="1">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R449" s="127" t="str">
        <f>IF(AS449="","",MAX(AR$229:AR448)+1)</f>
        <v/>
      </c>
      <c r="AW449" s="131" t="str">
        <f t="shared" si="12"/>
        <v/>
      </c>
      <c r="AX449" s="131" t="str">
        <f t="shared" si="13"/>
        <v/>
      </c>
      <c r="AY449" s="131" t="str">
        <f t="shared" si="14"/>
        <v/>
      </c>
      <c r="AZ449" s="131" t="str">
        <f t="shared" si="15"/>
        <v/>
      </c>
      <c r="BA449" s="131"/>
      <c r="BB449" s="131"/>
      <c r="BC449" s="191"/>
      <c r="BF449" s="191"/>
    </row>
    <row r="450" spans="1:58" ht="5.15" customHeight="1">
      <c r="A450" s="21"/>
      <c r="B450" s="21"/>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21"/>
      <c r="AF450" s="21"/>
      <c r="AR450" s="127" t="str">
        <f>IF(AS450="","",MAX(AR$229:AR449)+1)</f>
        <v/>
      </c>
      <c r="AW450" s="131" t="str">
        <f t="shared" si="12"/>
        <v/>
      </c>
      <c r="AX450" s="131" t="str">
        <f t="shared" si="13"/>
        <v/>
      </c>
      <c r="AY450" s="131" t="str">
        <f t="shared" si="14"/>
        <v/>
      </c>
      <c r="AZ450" s="131" t="str">
        <f t="shared" si="15"/>
        <v/>
      </c>
      <c r="BA450" s="131"/>
      <c r="BB450" s="131"/>
      <c r="BC450" s="191"/>
      <c r="BF450" s="191"/>
    </row>
    <row r="451" spans="1:58" ht="5.15" customHeight="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R451" s="127" t="str">
        <f>IF(AS451="","",MAX(AR$229:AR450)+1)</f>
        <v/>
      </c>
      <c r="AW451" s="131" t="str">
        <f t="shared" si="12"/>
        <v/>
      </c>
      <c r="AX451" s="131" t="str">
        <f t="shared" si="13"/>
        <v/>
      </c>
      <c r="AY451" s="131" t="str">
        <f t="shared" si="14"/>
        <v/>
      </c>
      <c r="AZ451" s="131" t="str">
        <f t="shared" si="15"/>
        <v/>
      </c>
      <c r="BA451" s="131"/>
      <c r="BB451" s="131"/>
      <c r="BC451" s="191"/>
      <c r="BF451" s="191"/>
    </row>
    <row r="452" spans="1:58" ht="20.149999999999999" customHeight="1">
      <c r="A452" s="53"/>
      <c r="B452" s="348" t="s">
        <v>262</v>
      </c>
      <c r="C452" s="348"/>
      <c r="D452" s="348"/>
      <c r="E452" s="348"/>
      <c r="F452" s="348"/>
      <c r="G452" s="348"/>
      <c r="H452" s="348"/>
      <c r="I452" s="348"/>
      <c r="J452" s="348"/>
      <c r="K452" s="348"/>
      <c r="L452" s="348"/>
      <c r="M452" s="348"/>
      <c r="N452" s="348"/>
      <c r="O452" s="348"/>
      <c r="P452" s="348"/>
      <c r="Q452" s="333">
        <f>VLOOKUP($AG452,PriceList,3,FALSE)</f>
        <v>493.87</v>
      </c>
      <c r="R452" s="333"/>
      <c r="S452" s="333"/>
      <c r="T452" s="333">
        <f>VLOOKUP($AG452,PriceList,4,FALSE)</f>
        <v>553.13440000000003</v>
      </c>
      <c r="U452" s="333"/>
      <c r="V452" s="333"/>
      <c r="W452" s="336"/>
      <c r="X452" s="337"/>
      <c r="Y452" s="338"/>
      <c r="Z452" s="335">
        <f>Q452*W452</f>
        <v>0</v>
      </c>
      <c r="AA452" s="333"/>
      <c r="AB452" s="333"/>
      <c r="AC452" s="333">
        <f>T452*W452</f>
        <v>0</v>
      </c>
      <c r="AD452" s="333"/>
      <c r="AE452" s="333"/>
      <c r="AF452" s="21"/>
      <c r="AG452" s="56" t="s">
        <v>263</v>
      </c>
      <c r="AH452" s="61" t="s">
        <v>155</v>
      </c>
      <c r="AI452" s="61" t="b">
        <f>AND(W452&gt;0,AH452="Y")</f>
        <v>0</v>
      </c>
      <c r="AJ452" s="90" t="b">
        <f>OR(ISERROR(Q452),ISERROR(T452),ISERROR(Z452),ISERROR(AC452))</f>
        <v>0</v>
      </c>
      <c r="AQ452" s="130" t="str">
        <f>B452</f>
        <v>Water Supply Only</v>
      </c>
      <c r="AR452" s="127" t="str">
        <f>IF(AS452="","",MAX(AR$229:AR451)+1)</f>
        <v/>
      </c>
      <c r="AS452" s="140" t="str">
        <f>IF(W452&gt;0,AQ452,"")</f>
        <v/>
      </c>
      <c r="AT452" s="141" t="str">
        <f>IF(W452&gt;0,W452,"")</f>
        <v/>
      </c>
      <c r="AU452" s="142" t="str">
        <f>IF(W452&gt;0,Z452,"")</f>
        <v/>
      </c>
      <c r="AV452" s="142" t="str">
        <f>IF(W452&gt;0,AC452,"")</f>
        <v/>
      </c>
      <c r="AW452" s="131" t="str">
        <f t="shared" si="12"/>
        <v/>
      </c>
      <c r="AX452" s="131" t="str">
        <f t="shared" si="13"/>
        <v/>
      </c>
      <c r="AY452" s="131" t="str">
        <f t="shared" si="14"/>
        <v/>
      </c>
      <c r="AZ452" s="131" t="str">
        <f t="shared" si="15"/>
        <v/>
      </c>
      <c r="BA452" s="131"/>
      <c r="BB452" s="131"/>
      <c r="BC452" s="191"/>
      <c r="BF452" s="191"/>
    </row>
    <row r="453" spans="1:58" ht="5.15" customHeight="1">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R453" s="127" t="str">
        <f>IF(AS453="","",MAX(AR$229:AR452)+1)</f>
        <v/>
      </c>
      <c r="AW453" s="131" t="str">
        <f t="shared" si="12"/>
        <v/>
      </c>
      <c r="AX453" s="131" t="str">
        <f t="shared" si="13"/>
        <v/>
      </c>
      <c r="AY453" s="131" t="str">
        <f t="shared" si="14"/>
        <v/>
      </c>
      <c r="AZ453" s="131" t="str">
        <f t="shared" si="15"/>
        <v/>
      </c>
      <c r="BA453" s="131"/>
      <c r="BB453" s="131"/>
      <c r="BC453" s="191"/>
      <c r="BF453" s="191"/>
    </row>
    <row r="454" spans="1:58" ht="5.15" customHeight="1">
      <c r="A454" s="21"/>
      <c r="B454" s="21"/>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21"/>
      <c r="AF454" s="21"/>
      <c r="AR454" s="127" t="str">
        <f>IF(AS454="","",MAX(AR$229:AR453)+1)</f>
        <v/>
      </c>
      <c r="AW454" s="131" t="str">
        <f t="shared" si="12"/>
        <v/>
      </c>
      <c r="AX454" s="131" t="str">
        <f t="shared" si="13"/>
        <v/>
      </c>
      <c r="AY454" s="131" t="str">
        <f t="shared" si="14"/>
        <v/>
      </c>
      <c r="AZ454" s="131" t="str">
        <f t="shared" si="15"/>
        <v/>
      </c>
      <c r="BA454" s="131"/>
      <c r="BB454" s="131"/>
      <c r="BC454" s="191"/>
      <c r="BF454" s="191"/>
    </row>
    <row r="455" spans="1:58" ht="5.15" customHeight="1">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R455" s="127" t="str">
        <f>IF(AS455="","",MAX(AR$229:AR454)+1)</f>
        <v/>
      </c>
      <c r="AW455" s="131" t="str">
        <f t="shared" si="12"/>
        <v/>
      </c>
      <c r="AX455" s="131" t="str">
        <f t="shared" si="13"/>
        <v/>
      </c>
      <c r="AY455" s="131" t="str">
        <f t="shared" si="14"/>
        <v/>
      </c>
      <c r="AZ455" s="131" t="str">
        <f t="shared" si="15"/>
        <v/>
      </c>
      <c r="BA455" s="131"/>
      <c r="BB455" s="131"/>
      <c r="BC455" s="191"/>
      <c r="BF455" s="191"/>
    </row>
    <row r="456" spans="1:58" ht="20.149999999999999" customHeight="1">
      <c r="A456" s="53"/>
      <c r="B456" s="348" t="s">
        <v>264</v>
      </c>
      <c r="C456" s="348"/>
      <c r="D456" s="348"/>
      <c r="E456" s="348"/>
      <c r="F456" s="348"/>
      <c r="G456" s="348"/>
      <c r="H456" s="348"/>
      <c r="I456" s="348"/>
      <c r="J456" s="348"/>
      <c r="K456" s="348"/>
      <c r="L456" s="348"/>
      <c r="M456" s="348"/>
      <c r="N456" s="348"/>
      <c r="O456" s="348"/>
      <c r="P456" s="348"/>
      <c r="Q456" s="333">
        <f>VLOOKUP($AG456,PriceList,3,FALSE)</f>
        <v>493.87</v>
      </c>
      <c r="R456" s="333"/>
      <c r="S456" s="333"/>
      <c r="T456" s="333">
        <f>VLOOKUP($AG456,PriceList,4,FALSE)</f>
        <v>553.13440000000003</v>
      </c>
      <c r="U456" s="333"/>
      <c r="V456" s="333"/>
      <c r="W456" s="336"/>
      <c r="X456" s="337"/>
      <c r="Y456" s="338"/>
      <c r="Z456" s="335">
        <f>Q456*W456</f>
        <v>0</v>
      </c>
      <c r="AA456" s="333"/>
      <c r="AB456" s="333"/>
      <c r="AC456" s="333">
        <f>T456*W456</f>
        <v>0</v>
      </c>
      <c r="AD456" s="333"/>
      <c r="AE456" s="333"/>
      <c r="AF456" s="21"/>
      <c r="AG456" s="56" t="s">
        <v>265</v>
      </c>
      <c r="AH456" s="61" t="s">
        <v>155</v>
      </c>
      <c r="AI456" s="61" t="b">
        <f>AND(W456&gt;0,AH456="Y")</f>
        <v>0</v>
      </c>
      <c r="AJ456" s="90" t="b">
        <f>OR(ISERROR(Q456),ISERROR(T456),ISERROR(Z456),ISERROR(AC456))</f>
        <v>0</v>
      </c>
      <c r="AQ456" s="130" t="str">
        <f>B456</f>
        <v>Waste Supply Only</v>
      </c>
      <c r="AR456" s="127" t="str">
        <f>IF(AS456="","",MAX(AR$229:AR455)+1)</f>
        <v/>
      </c>
      <c r="AS456" s="140" t="str">
        <f>IF(W456&gt;0,AQ456,"")</f>
        <v/>
      </c>
      <c r="AT456" s="141" t="str">
        <f>IF(W456&gt;0,W456,"")</f>
        <v/>
      </c>
      <c r="AU456" s="142" t="str">
        <f>IF(W456&gt;0,Z456,"")</f>
        <v/>
      </c>
      <c r="AV456" s="142" t="str">
        <f>IF(W456&gt;0,AC456,"")</f>
        <v/>
      </c>
      <c r="AW456" s="131" t="str">
        <f t="shared" si="12"/>
        <v/>
      </c>
      <c r="AX456" s="131" t="str">
        <f t="shared" si="13"/>
        <v/>
      </c>
      <c r="AY456" s="131" t="str">
        <f t="shared" si="14"/>
        <v/>
      </c>
      <c r="AZ456" s="131" t="str">
        <f t="shared" si="15"/>
        <v/>
      </c>
      <c r="BA456" s="131"/>
      <c r="BB456" s="131"/>
      <c r="BC456" s="191"/>
      <c r="BF456" s="191"/>
    </row>
    <row r="457" spans="1:58" ht="5.15" customHeight="1">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R457" s="127" t="str">
        <f>IF(AS457="","",MAX(AR$229:AR456)+1)</f>
        <v/>
      </c>
      <c r="AW457" s="131" t="str">
        <f t="shared" si="12"/>
        <v/>
      </c>
      <c r="AX457" s="131" t="str">
        <f t="shared" si="13"/>
        <v/>
      </c>
      <c r="AY457" s="131" t="str">
        <f t="shared" si="14"/>
        <v/>
      </c>
      <c r="AZ457" s="131" t="str">
        <f t="shared" si="15"/>
        <v/>
      </c>
      <c r="BA457" s="131"/>
      <c r="BB457" s="131"/>
      <c r="BC457" s="191"/>
      <c r="BF457" s="191"/>
    </row>
    <row r="458" spans="1:58" ht="5.15" customHeight="1">
      <c r="A458" s="21"/>
      <c r="B458" s="21"/>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21"/>
      <c r="AF458" s="21"/>
      <c r="AR458" s="127" t="str">
        <f>IF(AS458="","",MAX(AR$229:AR457)+1)</f>
        <v/>
      </c>
      <c r="AW458" s="131" t="str">
        <f t="shared" si="12"/>
        <v/>
      </c>
      <c r="AX458" s="131" t="str">
        <f t="shared" si="13"/>
        <v/>
      </c>
      <c r="AY458" s="131" t="str">
        <f t="shared" si="14"/>
        <v/>
      </c>
      <c r="AZ458" s="131" t="str">
        <f t="shared" si="15"/>
        <v/>
      </c>
      <c r="BA458" s="131"/>
      <c r="BB458" s="131"/>
      <c r="BC458" s="191"/>
      <c r="BF458" s="191"/>
    </row>
    <row r="459" spans="1:58" ht="5.15" customHeight="1">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R459" s="127" t="str">
        <f>IF(AS459="","",MAX(AR$229:AR458)+1)</f>
        <v/>
      </c>
      <c r="AW459" s="131" t="str">
        <f t="shared" si="12"/>
        <v/>
      </c>
      <c r="AX459" s="131" t="str">
        <f t="shared" si="13"/>
        <v/>
      </c>
      <c r="AY459" s="131" t="str">
        <f t="shared" si="14"/>
        <v/>
      </c>
      <c r="AZ459" s="131" t="str">
        <f t="shared" si="15"/>
        <v/>
      </c>
      <c r="BA459" s="131"/>
      <c r="BB459" s="131"/>
      <c r="BC459" s="191"/>
      <c r="BF459" s="191"/>
    </row>
    <row r="460" spans="1:58" ht="40.25" customHeight="1">
      <c r="A460" s="53"/>
      <c r="B460" s="334" t="s">
        <v>266</v>
      </c>
      <c r="C460" s="334"/>
      <c r="D460" s="334"/>
      <c r="E460" s="334"/>
      <c r="F460" s="334"/>
      <c r="G460" s="334"/>
      <c r="H460" s="334"/>
      <c r="I460" s="334"/>
      <c r="J460" s="334"/>
      <c r="K460" s="334"/>
      <c r="L460" s="334"/>
      <c r="M460" s="334"/>
      <c r="N460" s="334"/>
      <c r="O460" s="334"/>
      <c r="P460" s="334"/>
      <c r="Q460" s="333">
        <f>VLOOKUP($AG460,PriceList,3,FALSE)</f>
        <v>83.81</v>
      </c>
      <c r="R460" s="333"/>
      <c r="S460" s="333"/>
      <c r="T460" s="333">
        <f>VLOOKUP($AG460,PriceList,4,FALSE)</f>
        <v>93.867199999999997</v>
      </c>
      <c r="U460" s="333"/>
      <c r="V460" s="333"/>
      <c r="W460" s="336"/>
      <c r="X460" s="337"/>
      <c r="Y460" s="338"/>
      <c r="Z460" s="335">
        <f>Q460*W460</f>
        <v>0</v>
      </c>
      <c r="AA460" s="333"/>
      <c r="AB460" s="333"/>
      <c r="AC460" s="333">
        <f>T460*W460</f>
        <v>0</v>
      </c>
      <c r="AD460" s="333"/>
      <c r="AE460" s="333"/>
      <c r="AF460" s="21"/>
      <c r="AG460" s="56" t="s">
        <v>267</v>
      </c>
      <c r="AH460" s="61" t="s">
        <v>155</v>
      </c>
      <c r="AI460" s="61" t="b">
        <f>AND(W460&gt;0,AH460="Y")</f>
        <v>0</v>
      </c>
      <c r="AJ460" s="90" t="b">
        <f>OR(ISERROR(Q460),ISERROR(T460),ISERROR(Z460),ISERROR(AC460))</f>
        <v>0</v>
      </c>
      <c r="AQ460" s="130" t="s">
        <v>268</v>
      </c>
      <c r="AR460" s="127" t="str">
        <f>IF(AS460="","",MAX(AR$229:AR459)+1)</f>
        <v/>
      </c>
      <c r="AS460" s="140" t="str">
        <f>IF(W460&gt;0,AQ460,"")</f>
        <v/>
      </c>
      <c r="AT460" s="141" t="str">
        <f>IF(W460&gt;0,W460,"")</f>
        <v/>
      </c>
      <c r="AU460" s="142" t="str">
        <f>IF(W460&gt;0,Z460,"")</f>
        <v/>
      </c>
      <c r="AV460" s="142" t="str">
        <f>IF(W460&gt;0,AC460,"")</f>
        <v/>
      </c>
      <c r="AW460" s="131" t="str">
        <f t="shared" si="12"/>
        <v/>
      </c>
      <c r="AX460" s="131" t="str">
        <f t="shared" si="13"/>
        <v/>
      </c>
      <c r="AY460" s="131" t="str">
        <f t="shared" si="14"/>
        <v/>
      </c>
      <c r="AZ460" s="131" t="str">
        <f t="shared" si="15"/>
        <v/>
      </c>
      <c r="BA460" s="131"/>
      <c r="BB460" s="131"/>
      <c r="BC460" s="191"/>
      <c r="BF460" s="191"/>
    </row>
    <row r="461" spans="1:58" ht="5.15" customHeight="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R461" s="127" t="str">
        <f>IF(AS461="","",MAX(AR$229:AR460)+1)</f>
        <v/>
      </c>
      <c r="AW461" s="131" t="str">
        <f t="shared" si="12"/>
        <v/>
      </c>
      <c r="AX461" s="131" t="str">
        <f t="shared" si="13"/>
        <v/>
      </c>
      <c r="AY461" s="131" t="str">
        <f t="shared" si="14"/>
        <v/>
      </c>
      <c r="AZ461" s="131" t="str">
        <f t="shared" si="15"/>
        <v/>
      </c>
      <c r="BA461" s="131"/>
      <c r="BB461" s="131"/>
      <c r="BC461" s="191"/>
      <c r="BF461" s="191"/>
    </row>
    <row r="462" spans="1:58" ht="5.15" customHeight="1">
      <c r="A462" s="21"/>
      <c r="B462" s="21"/>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21"/>
      <c r="AF462" s="21"/>
      <c r="AR462" s="127" t="str">
        <f>IF(AS462="","",MAX(AR$229:AR461)+1)</f>
        <v/>
      </c>
      <c r="AW462" s="131" t="str">
        <f t="shared" si="12"/>
        <v/>
      </c>
      <c r="AX462" s="131" t="str">
        <f t="shared" si="13"/>
        <v/>
      </c>
      <c r="AY462" s="131" t="str">
        <f t="shared" si="14"/>
        <v/>
      </c>
      <c r="AZ462" s="131" t="str">
        <f t="shared" si="15"/>
        <v/>
      </c>
      <c r="BA462" s="131"/>
      <c r="BB462" s="131"/>
      <c r="BC462" s="191"/>
      <c r="BF462" s="191"/>
    </row>
    <row r="463" spans="1:58" ht="5.15" customHeigh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R463" s="127" t="str">
        <f>IF(AS463="","",MAX(AR$229:AR462)+1)</f>
        <v/>
      </c>
      <c r="AW463" s="131" t="str">
        <f t="shared" si="12"/>
        <v/>
      </c>
      <c r="AX463" s="131" t="str">
        <f t="shared" si="13"/>
        <v/>
      </c>
      <c r="AY463" s="131" t="str">
        <f t="shared" si="14"/>
        <v/>
      </c>
      <c r="AZ463" s="131" t="str">
        <f t="shared" si="15"/>
        <v/>
      </c>
      <c r="BA463" s="131"/>
      <c r="BB463" s="131"/>
      <c r="BC463" s="191"/>
      <c r="BF463" s="191"/>
    </row>
    <row r="464" spans="1:58" ht="40.25" customHeight="1">
      <c r="A464" s="53"/>
      <c r="B464" s="334" t="s">
        <v>269</v>
      </c>
      <c r="C464" s="334"/>
      <c r="D464" s="334"/>
      <c r="E464" s="334"/>
      <c r="F464" s="334"/>
      <c r="G464" s="334"/>
      <c r="H464" s="334"/>
      <c r="I464" s="334"/>
      <c r="J464" s="334"/>
      <c r="K464" s="334"/>
      <c r="L464" s="334"/>
      <c r="M464" s="334"/>
      <c r="N464" s="334"/>
      <c r="O464" s="334"/>
      <c r="P464" s="334"/>
      <c r="Q464" s="333">
        <f>VLOOKUP($AG464,PriceList,3,FALSE)</f>
        <v>83.81</v>
      </c>
      <c r="R464" s="333"/>
      <c r="S464" s="333"/>
      <c r="T464" s="333">
        <f>VLOOKUP($AG464,PriceList,4,FALSE)</f>
        <v>93.867199999999997</v>
      </c>
      <c r="U464" s="333"/>
      <c r="V464" s="333"/>
      <c r="W464" s="336"/>
      <c r="X464" s="337"/>
      <c r="Y464" s="338"/>
      <c r="Z464" s="335">
        <f>Q464*W464</f>
        <v>0</v>
      </c>
      <c r="AA464" s="333"/>
      <c r="AB464" s="333"/>
      <c r="AC464" s="333">
        <f>T464*W464</f>
        <v>0</v>
      </c>
      <c r="AD464" s="333"/>
      <c r="AE464" s="333"/>
      <c r="AF464" s="21"/>
      <c r="AG464" s="56" t="s">
        <v>270</v>
      </c>
      <c r="AH464" s="61" t="s">
        <v>155</v>
      </c>
      <c r="AI464" s="61" t="b">
        <f>AND(W464&gt;0,AH464="Y")</f>
        <v>0</v>
      </c>
      <c r="AJ464" s="90" t="b">
        <f>OR(ISERROR(Q464),ISERROR(T464),ISERROR(Z464),ISERROR(AC464))</f>
        <v>0</v>
      </c>
      <c r="AQ464" s="130" t="s">
        <v>271</v>
      </c>
      <c r="AR464" s="127" t="str">
        <f>IF(AS464="","",MAX(AR$229:AR463)+1)</f>
        <v/>
      </c>
      <c r="AS464" s="140" t="str">
        <f>IF(W464&gt;0,AQ464,"")</f>
        <v/>
      </c>
      <c r="AT464" s="141" t="str">
        <f>IF(W464&gt;0,W464,"")</f>
        <v/>
      </c>
      <c r="AU464" s="142" t="str">
        <f>IF(W464&gt;0,Z464,"")</f>
        <v/>
      </c>
      <c r="AV464" s="142" t="str">
        <f>IF(W464&gt;0,AC464,"")</f>
        <v/>
      </c>
      <c r="AW464" s="131" t="str">
        <f t="shared" si="12"/>
        <v/>
      </c>
      <c r="AX464" s="131" t="str">
        <f t="shared" si="13"/>
        <v/>
      </c>
      <c r="AY464" s="131" t="str">
        <f t="shared" si="14"/>
        <v/>
      </c>
      <c r="AZ464" s="131" t="str">
        <f t="shared" si="15"/>
        <v/>
      </c>
      <c r="BA464" s="131"/>
      <c r="BB464" s="131"/>
      <c r="BC464" s="191"/>
      <c r="BF464" s="191"/>
    </row>
    <row r="465" spans="1:58" ht="5.15"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R465" s="127" t="str">
        <f>IF(AS465="","",MAX(AR$229:AR464)+1)</f>
        <v/>
      </c>
      <c r="AW465" s="131" t="str">
        <f t="shared" si="12"/>
        <v/>
      </c>
      <c r="AX465" s="131" t="str">
        <f t="shared" si="13"/>
        <v/>
      </c>
      <c r="AY465" s="131" t="str">
        <f t="shared" si="14"/>
        <v/>
      </c>
      <c r="AZ465" s="131" t="str">
        <f t="shared" si="15"/>
        <v/>
      </c>
      <c r="BA465" s="131"/>
      <c r="BB465" s="131"/>
      <c r="BC465" s="191"/>
      <c r="BF465" s="191"/>
    </row>
    <row r="466" spans="1:58" ht="5.15" customHeight="1">
      <c r="A466" s="21"/>
      <c r="B466" s="21"/>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21"/>
      <c r="AF466" s="21"/>
      <c r="AR466" s="127" t="str">
        <f>IF(AS466="","",MAX(AR$229:AR465)+1)</f>
        <v/>
      </c>
      <c r="AW466" s="131" t="str">
        <f t="shared" si="12"/>
        <v/>
      </c>
      <c r="AX466" s="131" t="str">
        <f t="shared" si="13"/>
        <v/>
      </c>
      <c r="AY466" s="131" t="str">
        <f t="shared" si="14"/>
        <v/>
      </c>
      <c r="AZ466" s="131" t="str">
        <f t="shared" si="15"/>
        <v/>
      </c>
      <c r="BA466" s="131"/>
      <c r="BB466" s="131"/>
      <c r="BC466" s="191"/>
      <c r="BF466" s="191"/>
    </row>
    <row r="467" spans="1:58" ht="10.25"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R467" s="127" t="str">
        <f>IF(AS467="","",MAX(AR$229:AR466)+1)</f>
        <v/>
      </c>
      <c r="AW467" s="131" t="str">
        <f t="shared" si="12"/>
        <v/>
      </c>
      <c r="AX467" s="131" t="str">
        <f t="shared" si="13"/>
        <v/>
      </c>
      <c r="AY467" s="131" t="str">
        <f t="shared" si="14"/>
        <v/>
      </c>
      <c r="AZ467" s="131" t="str">
        <f t="shared" si="15"/>
        <v/>
      </c>
      <c r="BA467" s="131"/>
      <c r="BB467" s="131"/>
      <c r="BC467" s="191"/>
      <c r="BF467" s="191"/>
    </row>
    <row r="468" spans="1:58" ht="20.149999999999999" customHeight="1">
      <c r="A468" s="413">
        <f>A412+1</f>
        <v>7</v>
      </c>
      <c r="B468" s="413"/>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7"/>
      <c r="AF468" s="7"/>
      <c r="AR468" s="127" t="str">
        <f>IF(AS468="","",MAX(AR$229:AR467)+1)</f>
        <v/>
      </c>
      <c r="AW468" s="131" t="str">
        <f t="shared" si="12"/>
        <v/>
      </c>
      <c r="AX468" s="131" t="str">
        <f t="shared" si="13"/>
        <v/>
      </c>
      <c r="AY468" s="131" t="str">
        <f t="shared" si="14"/>
        <v/>
      </c>
      <c r="AZ468" s="131" t="str">
        <f t="shared" si="15"/>
        <v/>
      </c>
      <c r="BA468" s="131"/>
      <c r="BB468" s="131"/>
      <c r="BC468" s="191"/>
      <c r="BF468" s="191"/>
    </row>
    <row r="469" spans="1:58" ht="10.25" customHeight="1" thickBot="1">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R469" s="127" t="str">
        <f>IF(AS469="","",MAX(AR$229:AR468)+1)</f>
        <v/>
      </c>
      <c r="AW469" s="131" t="str">
        <f t="shared" si="12"/>
        <v/>
      </c>
      <c r="AX469" s="131" t="str">
        <f t="shared" si="13"/>
        <v/>
      </c>
      <c r="AY469" s="131" t="str">
        <f t="shared" si="14"/>
        <v/>
      </c>
      <c r="AZ469" s="131" t="str">
        <f t="shared" si="15"/>
        <v/>
      </c>
      <c r="BA469" s="131"/>
      <c r="BB469" s="131"/>
      <c r="BC469" s="191"/>
      <c r="BF469" s="191"/>
    </row>
    <row r="470" spans="1:58" ht="25.25" customHeight="1" thickBot="1">
      <c r="A470" s="21"/>
      <c r="B470" s="405" t="s">
        <v>272</v>
      </c>
      <c r="C470" s="406"/>
      <c r="D470" s="406"/>
      <c r="E470" s="406"/>
      <c r="F470" s="406"/>
      <c r="G470" s="406"/>
      <c r="H470" s="406"/>
      <c r="I470" s="406"/>
      <c r="J470" s="406"/>
      <c r="K470" s="406"/>
      <c r="L470" s="406"/>
      <c r="M470" s="406"/>
      <c r="N470" s="406"/>
      <c r="O470" s="406"/>
      <c r="P470" s="406"/>
      <c r="Q470" s="406"/>
      <c r="R470" s="406"/>
      <c r="S470" s="406"/>
      <c r="T470" s="406"/>
      <c r="U470" s="406"/>
      <c r="V470" s="406"/>
      <c r="W470" s="406"/>
      <c r="X470" s="406"/>
      <c r="Y470" s="406"/>
      <c r="Z470" s="406"/>
      <c r="AA470" s="406"/>
      <c r="AB470" s="406"/>
      <c r="AC470" s="406"/>
      <c r="AD470" s="406"/>
      <c r="AE470" s="407"/>
      <c r="AF470" s="21"/>
      <c r="AR470" s="127" t="str">
        <f>IF(AS470="","",MAX(AR$229:AR469)+1)</f>
        <v/>
      </c>
      <c r="AW470" s="131" t="str">
        <f t="shared" si="12"/>
        <v/>
      </c>
      <c r="AX470" s="131" t="str">
        <f t="shared" si="13"/>
        <v/>
      </c>
      <c r="AY470" s="131" t="str">
        <f t="shared" si="14"/>
        <v/>
      </c>
      <c r="AZ470" s="131" t="str">
        <f t="shared" si="15"/>
        <v/>
      </c>
      <c r="BA470" s="131"/>
      <c r="BB470" s="131"/>
      <c r="BC470" s="191"/>
      <c r="BF470" s="191"/>
    </row>
    <row r="471" spans="1:58" ht="7.25" customHeight="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R471" s="127" t="str">
        <f>IF(AS471="","",MAX(AR$229:AR470)+1)</f>
        <v/>
      </c>
      <c r="AW471" s="131" t="str">
        <f t="shared" si="12"/>
        <v/>
      </c>
      <c r="AX471" s="131" t="str">
        <f t="shared" si="13"/>
        <v/>
      </c>
      <c r="AY471" s="131" t="str">
        <f t="shared" si="14"/>
        <v/>
      </c>
      <c r="AZ471" s="131" t="str">
        <f t="shared" si="15"/>
        <v/>
      </c>
      <c r="BA471" s="131"/>
      <c r="BB471" s="131"/>
      <c r="BC471" s="191"/>
      <c r="BF471" s="191"/>
    </row>
    <row r="472" spans="1:58" ht="40.25" customHeight="1">
      <c r="A472" s="53"/>
      <c r="B472" s="30"/>
      <c r="C472" s="408" t="s">
        <v>273</v>
      </c>
      <c r="D472" s="409"/>
      <c r="E472" s="409"/>
      <c r="F472" s="409"/>
      <c r="G472" s="409"/>
      <c r="H472" s="409"/>
      <c r="I472" s="409"/>
      <c r="J472" s="409"/>
      <c r="K472" s="409"/>
      <c r="L472" s="409"/>
      <c r="M472" s="409"/>
      <c r="N472" s="409"/>
      <c r="O472" s="409"/>
      <c r="P472" s="409"/>
      <c r="Q472" s="409"/>
      <c r="R472" s="409"/>
      <c r="S472" s="409"/>
      <c r="T472" s="409"/>
      <c r="U472" s="409"/>
      <c r="V472" s="409"/>
      <c r="W472" s="409"/>
      <c r="X472" s="409"/>
      <c r="Y472" s="409"/>
      <c r="Z472" s="409"/>
      <c r="AA472" s="409"/>
      <c r="AB472" s="409"/>
      <c r="AC472" s="409"/>
      <c r="AD472" s="409"/>
      <c r="AE472" s="30"/>
      <c r="AF472" s="21"/>
      <c r="AR472" s="127" t="str">
        <f>IF(AS472="","",MAX(AR$229:AR471)+1)</f>
        <v/>
      </c>
      <c r="AW472" s="131" t="str">
        <f t="shared" si="12"/>
        <v/>
      </c>
      <c r="AX472" s="131" t="str">
        <f t="shared" si="13"/>
        <v/>
      </c>
      <c r="AY472" s="131" t="str">
        <f t="shared" si="14"/>
        <v/>
      </c>
      <c r="AZ472" s="131" t="str">
        <f t="shared" si="15"/>
        <v/>
      </c>
      <c r="BA472" s="131"/>
      <c r="BB472" s="131"/>
      <c r="BC472" s="191"/>
      <c r="BF472" s="191"/>
    </row>
    <row r="473" spans="1:58" ht="7.25" customHeight="1">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R473" s="127" t="str">
        <f>IF(AS473="","",MAX(AR$229:AR472)+1)</f>
        <v/>
      </c>
      <c r="AW473" s="131" t="str">
        <f t="shared" si="12"/>
        <v/>
      </c>
      <c r="AX473" s="131" t="str">
        <f t="shared" si="13"/>
        <v/>
      </c>
      <c r="AY473" s="131" t="str">
        <f t="shared" si="14"/>
        <v/>
      </c>
      <c r="AZ473" s="131" t="str">
        <f t="shared" si="15"/>
        <v/>
      </c>
      <c r="BA473" s="131"/>
      <c r="BB473" s="131"/>
      <c r="BC473" s="191"/>
      <c r="BF473" s="191"/>
    </row>
    <row r="474" spans="1:58" ht="20.149999999999999" customHeight="1">
      <c r="A474" s="21"/>
      <c r="B474" s="427" t="s">
        <v>150</v>
      </c>
      <c r="C474" s="427"/>
      <c r="D474" s="427"/>
      <c r="E474" s="427"/>
      <c r="F474" s="427"/>
      <c r="G474" s="427"/>
      <c r="H474" s="427"/>
      <c r="I474" s="427"/>
      <c r="J474" s="427"/>
      <c r="K474" s="427"/>
      <c r="L474" s="427"/>
      <c r="M474" s="427"/>
      <c r="N474" s="427"/>
      <c r="O474" s="427"/>
      <c r="P474" s="427"/>
      <c r="Q474" s="376" t="s">
        <v>2735</v>
      </c>
      <c r="R474" s="376"/>
      <c r="S474" s="376"/>
      <c r="T474" s="376"/>
      <c r="U474" s="376"/>
      <c r="V474" s="376"/>
      <c r="W474" s="368" t="s">
        <v>2744</v>
      </c>
      <c r="X474" s="361"/>
      <c r="Y474" s="361"/>
      <c r="Z474" s="403" t="s">
        <v>152</v>
      </c>
      <c r="AA474" s="403"/>
      <c r="AB474" s="403"/>
      <c r="AC474" s="403"/>
      <c r="AD474" s="403"/>
      <c r="AE474" s="403"/>
      <c r="AF474" s="21"/>
      <c r="AR474" s="127" t="str">
        <f>IF(AS474="","",MAX(AR$229:AR473)+1)</f>
        <v/>
      </c>
      <c r="AW474" s="131" t="str">
        <f t="shared" si="12"/>
        <v/>
      </c>
      <c r="AX474" s="131" t="str">
        <f t="shared" si="13"/>
        <v/>
      </c>
      <c r="AY474" s="131" t="str">
        <f t="shared" si="14"/>
        <v/>
      </c>
      <c r="AZ474" s="131" t="str">
        <f t="shared" si="15"/>
        <v/>
      </c>
      <c r="BA474" s="131"/>
      <c r="BB474" s="131"/>
      <c r="BC474" s="191"/>
      <c r="BF474" s="191"/>
    </row>
    <row r="475" spans="1:58" ht="20.149999999999999" customHeight="1">
      <c r="A475" s="21"/>
      <c r="B475" s="427"/>
      <c r="C475" s="427"/>
      <c r="D475" s="427"/>
      <c r="E475" s="427"/>
      <c r="F475" s="427"/>
      <c r="G475" s="427"/>
      <c r="H475" s="427"/>
      <c r="I475" s="427"/>
      <c r="J475" s="427"/>
      <c r="K475" s="427"/>
      <c r="L475" s="427"/>
      <c r="M475" s="427"/>
      <c r="N475" s="427"/>
      <c r="O475" s="427"/>
      <c r="P475" s="427"/>
      <c r="Q475" s="347" t="s">
        <v>66</v>
      </c>
      <c r="R475" s="347"/>
      <c r="S475" s="347"/>
      <c r="T475" s="347" t="s">
        <v>67</v>
      </c>
      <c r="U475" s="347"/>
      <c r="V475" s="347"/>
      <c r="W475" s="361"/>
      <c r="X475" s="361"/>
      <c r="Y475" s="361"/>
      <c r="Z475" s="347" t="s">
        <v>66</v>
      </c>
      <c r="AA475" s="347"/>
      <c r="AB475" s="347"/>
      <c r="AC475" s="347" t="s">
        <v>67</v>
      </c>
      <c r="AD475" s="347"/>
      <c r="AE475" s="347"/>
      <c r="AF475" s="21"/>
      <c r="AR475" s="127" t="str">
        <f>IF(AS475="","",MAX(AR$229:AR474)+1)</f>
        <v/>
      </c>
      <c r="AW475" s="131" t="str">
        <f t="shared" si="12"/>
        <v/>
      </c>
      <c r="AX475" s="131" t="str">
        <f t="shared" si="13"/>
        <v/>
      </c>
      <c r="AY475" s="131" t="str">
        <f t="shared" si="14"/>
        <v/>
      </c>
      <c r="AZ475" s="131" t="str">
        <f t="shared" si="15"/>
        <v/>
      </c>
      <c r="BA475" s="131"/>
      <c r="BB475" s="131"/>
      <c r="BC475" s="191"/>
      <c r="BF475" s="191"/>
    </row>
    <row r="476" spans="1:58" ht="7.25"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R476" s="127" t="str">
        <f>IF(AS476="","",MAX(AR$229:AR475)+1)</f>
        <v/>
      </c>
      <c r="AW476" s="131" t="str">
        <f t="shared" si="12"/>
        <v/>
      </c>
      <c r="AX476" s="131" t="str">
        <f t="shared" si="13"/>
        <v/>
      </c>
      <c r="AY476" s="131" t="str">
        <f t="shared" si="14"/>
        <v/>
      </c>
      <c r="AZ476" s="131" t="str">
        <f t="shared" si="15"/>
        <v/>
      </c>
      <c r="BA476" s="131"/>
      <c r="BB476" s="131"/>
      <c r="BC476" s="191"/>
      <c r="BF476" s="191"/>
    </row>
    <row r="477" spans="1:58" ht="22.25" customHeight="1">
      <c r="A477" s="53"/>
      <c r="B477" s="348" t="s">
        <v>272</v>
      </c>
      <c r="C477" s="348"/>
      <c r="D477" s="348"/>
      <c r="E477" s="348"/>
      <c r="F477" s="348"/>
      <c r="G477" s="348"/>
      <c r="H477" s="348"/>
      <c r="I477" s="348"/>
      <c r="J477" s="348"/>
      <c r="K477" s="348"/>
      <c r="L477" s="348"/>
      <c r="M477" s="348"/>
      <c r="N477" s="348"/>
      <c r="O477" s="348"/>
      <c r="P477" s="348"/>
      <c r="Q477" s="333">
        <f>VLOOKUP($AG477,PriceList,3,FALSE)</f>
        <v>889.31</v>
      </c>
      <c r="R477" s="333"/>
      <c r="S477" s="333"/>
      <c r="T477" s="333">
        <f>VLOOKUP($AG477,PriceList,4,FALSE)</f>
        <v>996.02719999999999</v>
      </c>
      <c r="U477" s="333"/>
      <c r="V477" s="333"/>
      <c r="W477" s="336"/>
      <c r="X477" s="337"/>
      <c r="Y477" s="338"/>
      <c r="Z477" s="335">
        <f>Q477*W477</f>
        <v>0</v>
      </c>
      <c r="AA477" s="333"/>
      <c r="AB477" s="333"/>
      <c r="AC477" s="333">
        <f>T477*W477</f>
        <v>0</v>
      </c>
      <c r="AD477" s="333"/>
      <c r="AE477" s="333"/>
      <c r="AF477" s="21"/>
      <c r="AG477" s="56" t="s">
        <v>274</v>
      </c>
      <c r="AH477" s="61" t="s">
        <v>155</v>
      </c>
      <c r="AI477" s="61" t="b">
        <f>AND(W477&gt;0,AH477="Y")</f>
        <v>0</v>
      </c>
      <c r="AJ477" s="90" t="b">
        <f>OR(ISERROR(Q477),ISERROR(T477),ISERROR(Z477),ISERROR(AC477))</f>
        <v>0</v>
      </c>
      <c r="AQ477" s="130" t="str">
        <f>B477</f>
        <v>Compressed Air</v>
      </c>
      <c r="AR477" s="127" t="str">
        <f>IF(AS477="","",MAX(AR$229:AR476)+1)</f>
        <v/>
      </c>
      <c r="AS477" s="140" t="str">
        <f>IF(W477&gt;0,AQ477,"")</f>
        <v/>
      </c>
      <c r="AT477" s="141" t="str">
        <f>IF(W477&gt;0,W477,"")</f>
        <v/>
      </c>
      <c r="AU477" s="142" t="str">
        <f>IF(W477&gt;0,Z477,"")</f>
        <v/>
      </c>
      <c r="AV477" s="142" t="str">
        <f>IF(W477&gt;0,AC477,"")</f>
        <v/>
      </c>
      <c r="AW477" s="131" t="str">
        <f t="shared" si="12"/>
        <v/>
      </c>
      <c r="AX477" s="131" t="str">
        <f t="shared" si="13"/>
        <v/>
      </c>
      <c r="AY477" s="131" t="str">
        <f t="shared" si="14"/>
        <v/>
      </c>
      <c r="AZ477" s="131" t="str">
        <f t="shared" si="15"/>
        <v/>
      </c>
      <c r="BA477" s="131"/>
      <c r="BB477" s="131"/>
      <c r="BC477" s="191"/>
      <c r="BF477" s="191"/>
    </row>
    <row r="478" spans="1:58" ht="5.15"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R478" s="127" t="str">
        <f>IF(AS478="","",MAX(AR$229:AR477)+1)</f>
        <v/>
      </c>
      <c r="AW478" s="131" t="str">
        <f t="shared" si="12"/>
        <v/>
      </c>
      <c r="AX478" s="131" t="str">
        <f t="shared" si="13"/>
        <v/>
      </c>
      <c r="AY478" s="131" t="str">
        <f t="shared" si="14"/>
        <v/>
      </c>
      <c r="AZ478" s="131" t="str">
        <f t="shared" si="15"/>
        <v/>
      </c>
      <c r="BA478" s="131"/>
      <c r="BB478" s="131"/>
      <c r="BC478" s="191"/>
      <c r="BF478" s="191"/>
    </row>
    <row r="479" spans="1:58" ht="5.15" customHeight="1">
      <c r="A479" s="21"/>
      <c r="B479" s="21"/>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21"/>
      <c r="AF479" s="21"/>
      <c r="AR479" s="127" t="str">
        <f>IF(AS479="","",MAX(AR$229:AR478)+1)</f>
        <v/>
      </c>
      <c r="AW479" s="131" t="str">
        <f t="shared" si="12"/>
        <v/>
      </c>
      <c r="AX479" s="131" t="str">
        <f t="shared" si="13"/>
        <v/>
      </c>
      <c r="AY479" s="131" t="str">
        <f t="shared" si="14"/>
        <v/>
      </c>
      <c r="AZ479" s="131" t="str">
        <f t="shared" si="15"/>
        <v/>
      </c>
      <c r="BA479" s="131"/>
      <c r="BB479" s="131"/>
      <c r="BC479" s="191"/>
      <c r="BF479" s="191"/>
    </row>
    <row r="480" spans="1:58" ht="5.15" customHeigh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R480" s="127" t="str">
        <f>IF(AS480="","",MAX(AR$229:AR479)+1)</f>
        <v/>
      </c>
      <c r="AW480" s="131" t="str">
        <f t="shared" si="12"/>
        <v/>
      </c>
      <c r="AX480" s="131" t="str">
        <f t="shared" si="13"/>
        <v/>
      </c>
      <c r="AY480" s="131" t="str">
        <f t="shared" si="14"/>
        <v/>
      </c>
      <c r="AZ480" s="131" t="str">
        <f t="shared" si="15"/>
        <v/>
      </c>
      <c r="BA480" s="131"/>
      <c r="BB480" s="131"/>
      <c r="BC480" s="191"/>
      <c r="BF480" s="191"/>
    </row>
    <row r="481" spans="1:58" ht="40.25" customHeight="1">
      <c r="A481" s="53"/>
      <c r="B481" s="334" t="s">
        <v>275</v>
      </c>
      <c r="C481" s="334"/>
      <c r="D481" s="334"/>
      <c r="E481" s="334"/>
      <c r="F481" s="334"/>
      <c r="G481" s="334"/>
      <c r="H481" s="334"/>
      <c r="I481" s="334"/>
      <c r="J481" s="334"/>
      <c r="K481" s="334"/>
      <c r="L481" s="334"/>
      <c r="M481" s="334"/>
      <c r="N481" s="334"/>
      <c r="O481" s="334"/>
      <c r="P481" s="334"/>
      <c r="Q481" s="333">
        <f>VLOOKUP($AG481,PriceList,3,FALSE)</f>
        <v>200.81</v>
      </c>
      <c r="R481" s="333"/>
      <c r="S481" s="333"/>
      <c r="T481" s="333">
        <f>VLOOKUP($AG481,PriceList,4,FALSE)</f>
        <v>224.90719999999999</v>
      </c>
      <c r="U481" s="333"/>
      <c r="V481" s="333"/>
      <c r="W481" s="336"/>
      <c r="X481" s="337"/>
      <c r="Y481" s="338"/>
      <c r="Z481" s="335">
        <f>Q481*W481</f>
        <v>0</v>
      </c>
      <c r="AA481" s="333"/>
      <c r="AB481" s="333"/>
      <c r="AC481" s="333">
        <f>T481*W481</f>
        <v>0</v>
      </c>
      <c r="AD481" s="333"/>
      <c r="AE481" s="333"/>
      <c r="AF481" s="21"/>
      <c r="AG481" s="56" t="s">
        <v>276</v>
      </c>
      <c r="AH481" s="61" t="s">
        <v>155</v>
      </c>
      <c r="AI481" s="61" t="b">
        <f>AND(W481&gt;0,AH481="Y")</f>
        <v>0</v>
      </c>
      <c r="AJ481" s="90" t="b">
        <f>OR(ISERROR(Q481),ISERROR(T481),ISERROR(Z481),ISERROR(AC481))</f>
        <v>0</v>
      </c>
      <c r="AQ481" s="130" t="s">
        <v>277</v>
      </c>
      <c r="AR481" s="127" t="str">
        <f>IF(AS481="","",MAX(AR$229:AR480)+1)</f>
        <v/>
      </c>
      <c r="AS481" s="140" t="str">
        <f>IF(W481&gt;0,AQ481,"")</f>
        <v/>
      </c>
      <c r="AT481" s="141" t="str">
        <f>IF(W481&gt;0,W481,"")</f>
        <v/>
      </c>
      <c r="AU481" s="142" t="str">
        <f>IF(W481&gt;0,Z481,"")</f>
        <v/>
      </c>
      <c r="AV481" s="142" t="str">
        <f>IF(W481&gt;0,AC481,"")</f>
        <v/>
      </c>
      <c r="AW481" s="131" t="str">
        <f t="shared" si="12"/>
        <v/>
      </c>
      <c r="AX481" s="131" t="str">
        <f t="shared" si="13"/>
        <v/>
      </c>
      <c r="AY481" s="131" t="str">
        <f t="shared" si="14"/>
        <v/>
      </c>
      <c r="AZ481" s="131" t="str">
        <f t="shared" si="15"/>
        <v/>
      </c>
      <c r="BA481" s="131"/>
      <c r="BB481" s="131"/>
      <c r="BC481" s="191"/>
      <c r="BF481" s="191"/>
    </row>
    <row r="482" spans="1:58" ht="7.25"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R482" s="127" t="str">
        <f>IF(AS482="","",MAX(AR$229:AR481)+1)</f>
        <v/>
      </c>
      <c r="AW482" s="131" t="str">
        <f t="shared" si="12"/>
        <v/>
      </c>
      <c r="AX482" s="131" t="str">
        <f t="shared" si="13"/>
        <v/>
      </c>
      <c r="AY482" s="131" t="str">
        <f t="shared" si="14"/>
        <v/>
      </c>
      <c r="AZ482" s="131" t="str">
        <f t="shared" si="15"/>
        <v/>
      </c>
      <c r="BA482" s="131"/>
      <c r="BB482" s="131"/>
      <c r="BC482" s="191"/>
      <c r="BF482" s="191"/>
    </row>
    <row r="483" spans="1:58" ht="60" customHeight="1">
      <c r="A483" s="53"/>
      <c r="B483" s="30"/>
      <c r="C483" s="488" t="s">
        <v>278</v>
      </c>
      <c r="D483" s="409"/>
      <c r="E483" s="409"/>
      <c r="F483" s="409"/>
      <c r="G483" s="409"/>
      <c r="H483" s="409"/>
      <c r="I483" s="409"/>
      <c r="J483" s="409"/>
      <c r="K483" s="409"/>
      <c r="L483" s="409"/>
      <c r="M483" s="409"/>
      <c r="N483" s="409"/>
      <c r="O483" s="409"/>
      <c r="P483" s="409"/>
      <c r="Q483" s="409"/>
      <c r="R483" s="409"/>
      <c r="S483" s="409"/>
      <c r="T483" s="409"/>
      <c r="U483" s="409"/>
      <c r="V483" s="409"/>
      <c r="W483" s="409"/>
      <c r="X483" s="409"/>
      <c r="Y483" s="409"/>
      <c r="Z483" s="409"/>
      <c r="AA483" s="409"/>
      <c r="AB483" s="409"/>
      <c r="AC483" s="409"/>
      <c r="AD483" s="409"/>
      <c r="AE483" s="30"/>
      <c r="AF483" s="21"/>
      <c r="AR483" s="127" t="str">
        <f>IF(AS483="","",MAX(AR$229:AR482)+1)</f>
        <v/>
      </c>
      <c r="AW483" s="131" t="str">
        <f t="shared" si="12"/>
        <v/>
      </c>
      <c r="AX483" s="131" t="str">
        <f t="shared" si="13"/>
        <v/>
      </c>
      <c r="AY483" s="131" t="str">
        <f t="shared" si="14"/>
        <v/>
      </c>
      <c r="AZ483" s="131" t="str">
        <f t="shared" si="15"/>
        <v/>
      </c>
      <c r="BA483" s="131"/>
      <c r="BB483" s="131"/>
      <c r="BC483" s="191"/>
      <c r="BF483" s="191"/>
    </row>
    <row r="484" spans="1:58" ht="7.25"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R484" s="127" t="str">
        <f>IF(AS484="","",MAX(AR$229:AR483)+1)</f>
        <v/>
      </c>
      <c r="AW484" s="131" t="str">
        <f t="shared" si="12"/>
        <v/>
      </c>
      <c r="AX484" s="131" t="str">
        <f t="shared" si="13"/>
        <v/>
      </c>
      <c r="AY484" s="131" t="str">
        <f t="shared" si="14"/>
        <v/>
      </c>
      <c r="AZ484" s="131" t="str">
        <f t="shared" si="15"/>
        <v/>
      </c>
      <c r="BA484" s="131"/>
      <c r="BB484" s="131"/>
      <c r="BC484" s="191"/>
      <c r="BF484" s="191"/>
    </row>
    <row r="485" spans="1:58" ht="14.75" customHeight="1">
      <c r="A485" s="21"/>
      <c r="B485" s="21"/>
      <c r="C485" s="21"/>
      <c r="D485" s="398" t="s">
        <v>279</v>
      </c>
      <c r="E485" s="398"/>
      <c r="F485" s="398"/>
      <c r="G485" s="398"/>
      <c r="H485" s="398"/>
      <c r="I485" s="398"/>
      <c r="J485" s="398"/>
      <c r="K485" s="399"/>
      <c r="L485" s="399"/>
      <c r="M485" s="399"/>
      <c r="N485" s="399"/>
      <c r="O485" s="399"/>
      <c r="P485" s="399"/>
      <c r="Q485" s="399"/>
      <c r="R485" s="399"/>
      <c r="S485" s="399"/>
      <c r="T485" s="399"/>
      <c r="U485" s="399"/>
      <c r="V485" s="399"/>
      <c r="W485" s="399"/>
      <c r="X485" s="399"/>
      <c r="Y485" s="399"/>
      <c r="Z485" s="399"/>
      <c r="AA485" s="399"/>
      <c r="AB485" s="399"/>
      <c r="AC485" s="399"/>
      <c r="AD485" s="21"/>
      <c r="AE485" s="21"/>
      <c r="AF485" s="21"/>
      <c r="AR485" s="127" t="str">
        <f>IF(AS485="","",MAX(AR$229:AR484)+1)</f>
        <v/>
      </c>
    </row>
    <row r="486" spans="1:58" ht="14.75" customHeight="1">
      <c r="A486" s="21"/>
      <c r="B486" s="21"/>
      <c r="C486" s="21"/>
      <c r="D486" s="398"/>
      <c r="E486" s="398"/>
      <c r="F486" s="398"/>
      <c r="G486" s="398"/>
      <c r="H486" s="398"/>
      <c r="I486" s="398"/>
      <c r="J486" s="398"/>
      <c r="K486" s="400"/>
      <c r="L486" s="400"/>
      <c r="M486" s="400"/>
      <c r="N486" s="400"/>
      <c r="O486" s="400"/>
      <c r="P486" s="400"/>
      <c r="Q486" s="400"/>
      <c r="R486" s="400"/>
      <c r="S486" s="400"/>
      <c r="T486" s="400"/>
      <c r="U486" s="400"/>
      <c r="V486" s="400"/>
      <c r="W486" s="400"/>
      <c r="X486" s="400"/>
      <c r="Y486" s="400"/>
      <c r="Z486" s="400"/>
      <c r="AA486" s="400"/>
      <c r="AB486" s="400"/>
      <c r="AC486" s="400"/>
      <c r="AD486" s="21"/>
      <c r="AE486" s="21"/>
      <c r="AF486" s="21"/>
      <c r="AR486" s="127" t="str">
        <f>IF(AS486="","",MAX(AR$229:AR485)+1)</f>
        <v/>
      </c>
    </row>
    <row r="487" spans="1:58" ht="7.25"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R487" s="127" t="str">
        <f>IF(AS487="","",MAX(AR$229:AR486)+1)</f>
        <v/>
      </c>
      <c r="AW487" s="131" t="str">
        <f>IFERROR(INDEX($AS$242:$AS$835,MATCH(ROW()-ROW($AW$226),$AR$242:$AR$835,0)),"")</f>
        <v/>
      </c>
      <c r="AX487" s="131" t="str">
        <f>IFERROR(INDEX($AT$242:$AT$835,MATCH(ROW()-ROW($AX$226),$AR$242:$AR$835,0)),"")</f>
        <v/>
      </c>
      <c r="AY487" s="131" t="str">
        <f>IFERROR(INDEX($AU$242:$AU$835,MATCH(ROW()-ROW($AY$226),$AR$242:$AR$835,0)),"")</f>
        <v/>
      </c>
      <c r="AZ487" s="131" t="str">
        <f>IFERROR(INDEX($AV$242:$AV$835,MATCH(ROW()-ROW($AZ$226),$AR$242:$AR$835,0)),"")</f>
        <v/>
      </c>
      <c r="BA487" s="131"/>
      <c r="BB487" s="131"/>
      <c r="BC487" s="191"/>
      <c r="BF487" s="191"/>
    </row>
    <row r="488" spans="1:58" ht="14.75" customHeight="1">
      <c r="A488" s="21"/>
      <c r="B488" s="21"/>
      <c r="C488" s="21"/>
      <c r="D488" s="209"/>
      <c r="E488" s="398" t="s">
        <v>280</v>
      </c>
      <c r="F488" s="398"/>
      <c r="G488" s="398"/>
      <c r="H488" s="398"/>
      <c r="I488" s="398"/>
      <c r="J488" s="486"/>
      <c r="K488" s="486"/>
      <c r="L488" s="486"/>
      <c r="M488" s="486"/>
      <c r="N488" s="486"/>
      <c r="O488" s="486"/>
      <c r="P488" s="486"/>
      <c r="Q488" s="486"/>
      <c r="R488" s="486"/>
      <c r="S488" s="486"/>
      <c r="T488" s="486"/>
      <c r="U488" s="486"/>
      <c r="V488" s="486"/>
      <c r="W488" s="486"/>
      <c r="X488" s="486"/>
      <c r="Y488" s="486"/>
      <c r="Z488" s="486"/>
      <c r="AA488" s="486"/>
      <c r="AB488" s="210"/>
      <c r="AC488" s="210"/>
      <c r="AD488" s="21"/>
      <c r="AE488" s="21"/>
      <c r="AF488" s="21"/>
      <c r="AR488" s="127" t="str">
        <f>IF(AS488="","",MAX(AR$229:AR487)+1)</f>
        <v/>
      </c>
    </row>
    <row r="489" spans="1:58" ht="14.75" customHeight="1">
      <c r="A489" s="21"/>
      <c r="B489" s="21"/>
      <c r="C489" s="21"/>
      <c r="D489" s="209"/>
      <c r="E489" s="398"/>
      <c r="F489" s="398"/>
      <c r="G489" s="398"/>
      <c r="H489" s="398"/>
      <c r="I489" s="398"/>
      <c r="J489" s="487"/>
      <c r="K489" s="487"/>
      <c r="L489" s="487"/>
      <c r="M489" s="487"/>
      <c r="N489" s="487"/>
      <c r="O489" s="487"/>
      <c r="P489" s="487"/>
      <c r="Q489" s="487"/>
      <c r="R489" s="487"/>
      <c r="S489" s="487"/>
      <c r="T489" s="487"/>
      <c r="U489" s="487"/>
      <c r="V489" s="487"/>
      <c r="W489" s="487"/>
      <c r="X489" s="487"/>
      <c r="Y489" s="487"/>
      <c r="Z489" s="487"/>
      <c r="AA489" s="487"/>
      <c r="AB489" s="210"/>
      <c r="AC489" s="210"/>
      <c r="AD489" s="21"/>
      <c r="AE489" s="21"/>
      <c r="AF489" s="21"/>
      <c r="AR489" s="127" t="str">
        <f>IF(AS489="","",MAX(AR$229:AR488)+1)</f>
        <v/>
      </c>
    </row>
    <row r="490" spans="1:58" ht="7.25" customHeight="1">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R490" s="127" t="str">
        <f>IF(AS490="","",MAX(AR$229:AR489)+1)</f>
        <v/>
      </c>
      <c r="AW490" s="131" t="str">
        <f>IFERROR(INDEX($AS$242:$AS$835,MATCH(ROW()-ROW($AW$226),$AR$242:$AR$835,0)),"")</f>
        <v/>
      </c>
      <c r="AX490" s="131" t="str">
        <f>IFERROR(INDEX($AT$242:$AT$835,MATCH(ROW()-ROW($AX$226),$AR$242:$AR$835,0)),"")</f>
        <v/>
      </c>
      <c r="AY490" s="131" t="str">
        <f>IFERROR(INDEX($AU$242:$AU$835,MATCH(ROW()-ROW($AY$226),$AR$242:$AR$835,0)),"")</f>
        <v/>
      </c>
      <c r="AZ490" s="131" t="str">
        <f>IFERROR(INDEX($AV$242:$AV$835,MATCH(ROW()-ROW($AZ$226),$AR$242:$AR$835,0)),"")</f>
        <v/>
      </c>
      <c r="BA490" s="131"/>
      <c r="BB490" s="131"/>
      <c r="BC490" s="191"/>
      <c r="BF490" s="191"/>
    </row>
    <row r="491" spans="1:58" ht="20.149999999999999" customHeight="1">
      <c r="A491" s="21"/>
      <c r="B491" s="21"/>
      <c r="C491" s="398" t="s">
        <v>281</v>
      </c>
      <c r="D491" s="398"/>
      <c r="E491" s="398"/>
      <c r="F491" s="398"/>
      <c r="G491" s="398"/>
      <c r="H491" s="398"/>
      <c r="I491" s="398"/>
      <c r="J491" s="398"/>
      <c r="K491" s="398"/>
      <c r="L491" s="401"/>
      <c r="M491" s="401"/>
      <c r="N491" s="401"/>
      <c r="O491" s="209"/>
      <c r="P491" s="430" t="s">
        <v>282</v>
      </c>
      <c r="Q491" s="430"/>
      <c r="R491" s="430"/>
      <c r="S491" s="430"/>
      <c r="T491" s="430"/>
      <c r="U491" s="430"/>
      <c r="V491" s="430"/>
      <c r="W491" s="430"/>
      <c r="X491" s="430"/>
      <c r="Y491" s="430"/>
      <c r="Z491" s="430"/>
      <c r="AA491" s="430"/>
      <c r="AB491" s="430"/>
      <c r="AC491" s="430"/>
      <c r="AD491" s="210"/>
      <c r="AE491" s="21"/>
      <c r="AF491" s="21"/>
      <c r="AR491" s="127" t="str">
        <f>IF(AS491="","",MAX(AR$229:AR490)+1)</f>
        <v/>
      </c>
    </row>
    <row r="492" spans="1:58" ht="20.149999999999999" customHeight="1">
      <c r="A492" s="21"/>
      <c r="B492" s="21"/>
      <c r="C492" s="398"/>
      <c r="D492" s="398"/>
      <c r="E492" s="398"/>
      <c r="F492" s="398"/>
      <c r="G492" s="398"/>
      <c r="H492" s="398"/>
      <c r="I492" s="398"/>
      <c r="J492" s="398"/>
      <c r="K492" s="398"/>
      <c r="L492" s="402"/>
      <c r="M492" s="402"/>
      <c r="N492" s="402"/>
      <c r="O492" s="209"/>
      <c r="P492" s="430"/>
      <c r="Q492" s="430"/>
      <c r="R492" s="430"/>
      <c r="S492" s="430"/>
      <c r="T492" s="430"/>
      <c r="U492" s="430"/>
      <c r="V492" s="430"/>
      <c r="W492" s="430"/>
      <c r="X492" s="430"/>
      <c r="Y492" s="430"/>
      <c r="Z492" s="430"/>
      <c r="AA492" s="430"/>
      <c r="AB492" s="430"/>
      <c r="AC492" s="430"/>
      <c r="AD492" s="210"/>
      <c r="AE492" s="21"/>
      <c r="AF492" s="21"/>
      <c r="AR492" s="127" t="str">
        <f>IF(AS492="","",MAX(AR$229:AR491)+1)</f>
        <v/>
      </c>
    </row>
    <row r="493" spans="1:58" ht="7.25"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R493" s="127" t="str">
        <f>IF(AS493="","",MAX(AR$229:AR492)+1)</f>
        <v/>
      </c>
      <c r="AW493" s="131" t="str">
        <f>IFERROR(INDEX($AS$242:$AS$835,MATCH(ROW()-ROW($AW$226),$AR$242:$AR$835,0)),"")</f>
        <v/>
      </c>
      <c r="AX493" s="131" t="str">
        <f>IFERROR(INDEX($AT$242:$AT$835,MATCH(ROW()-ROW($AX$226),$AR$242:$AR$835,0)),"")</f>
        <v/>
      </c>
      <c r="AY493" s="131" t="str">
        <f>IFERROR(INDEX($AU$242:$AU$835,MATCH(ROW()-ROW($AY$226),$AR$242:$AR$835,0)),"")</f>
        <v/>
      </c>
      <c r="AZ493" s="131" t="str">
        <f>IFERROR(INDEX($AV$242:$AV$835,MATCH(ROW()-ROW($AZ$226),$AR$242:$AR$835,0)),"")</f>
        <v/>
      </c>
      <c r="BA493" s="131"/>
      <c r="BB493" s="131"/>
      <c r="BC493" s="191"/>
      <c r="BF493" s="191"/>
    </row>
    <row r="494" spans="1:58" ht="20.149999999999999" customHeight="1">
      <c r="A494" s="21"/>
      <c r="B494" s="21"/>
      <c r="C494" s="398" t="s">
        <v>283</v>
      </c>
      <c r="D494" s="398"/>
      <c r="E494" s="398"/>
      <c r="F494" s="398"/>
      <c r="G494" s="398"/>
      <c r="H494" s="398"/>
      <c r="I494" s="398"/>
      <c r="J494" s="398"/>
      <c r="K494" s="398"/>
      <c r="L494" s="401"/>
      <c r="M494" s="401"/>
      <c r="N494" s="401"/>
      <c r="O494" s="430" t="s">
        <v>284</v>
      </c>
      <c r="P494" s="430"/>
      <c r="Q494" s="430"/>
      <c r="R494" s="430"/>
      <c r="S494" s="430"/>
      <c r="T494" s="430"/>
      <c r="U494" s="430"/>
      <c r="V494" s="430"/>
      <c r="W494" s="430"/>
      <c r="X494" s="430"/>
      <c r="Y494" s="430"/>
      <c r="Z494" s="430"/>
      <c r="AA494" s="430"/>
      <c r="AB494" s="430"/>
      <c r="AC494" s="430"/>
      <c r="AD494" s="430"/>
      <c r="AE494" s="21"/>
      <c r="AF494" s="21"/>
      <c r="AR494" s="127" t="str">
        <f>IF(AS494="","",MAX(AR$229:AR493)+1)</f>
        <v/>
      </c>
    </row>
    <row r="495" spans="1:58" ht="20.149999999999999" customHeight="1">
      <c r="A495" s="21"/>
      <c r="B495" s="21"/>
      <c r="C495" s="398"/>
      <c r="D495" s="398"/>
      <c r="E495" s="398"/>
      <c r="F495" s="398"/>
      <c r="G495" s="398"/>
      <c r="H495" s="398"/>
      <c r="I495" s="398"/>
      <c r="J495" s="398"/>
      <c r="K495" s="398"/>
      <c r="L495" s="402"/>
      <c r="M495" s="402"/>
      <c r="N495" s="402"/>
      <c r="O495" s="430"/>
      <c r="P495" s="430"/>
      <c r="Q495" s="430"/>
      <c r="R495" s="430"/>
      <c r="S495" s="430"/>
      <c r="T495" s="430"/>
      <c r="U495" s="430"/>
      <c r="V495" s="430"/>
      <c r="W495" s="430"/>
      <c r="X495" s="430"/>
      <c r="Y495" s="430"/>
      <c r="Z495" s="430"/>
      <c r="AA495" s="430"/>
      <c r="AB495" s="430"/>
      <c r="AC495" s="430"/>
      <c r="AD495" s="430"/>
      <c r="AE495" s="21"/>
      <c r="AF495" s="21"/>
      <c r="AR495" s="127" t="str">
        <f>IF(AS495="","",MAX(AR$229:AR494)+1)</f>
        <v/>
      </c>
    </row>
    <row r="496" spans="1:58" ht="15" customHeight="1">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R496" s="127" t="str">
        <f>IF(AS496="","",MAX(AR$229:AR495)+1)</f>
        <v/>
      </c>
      <c r="AW496" s="131" t="str">
        <f>IFERROR(INDEX($AS$242:$AS$835,MATCH(ROW()-ROW($AW$226),$AR$242:$AR$835,0)),"")</f>
        <v/>
      </c>
      <c r="AX496" s="131" t="str">
        <f>IFERROR(INDEX($AT$242:$AT$835,MATCH(ROW()-ROW($AX$226),$AR$242:$AR$835,0)),"")</f>
        <v/>
      </c>
      <c r="AY496" s="131" t="str">
        <f>IFERROR(INDEX($AU$242:$AU$835,MATCH(ROW()-ROW($AY$226),$AR$242:$AR$835,0)),"")</f>
        <v/>
      </c>
      <c r="AZ496" s="131" t="str">
        <f>IFERROR(INDEX($AV$242:$AV$835,MATCH(ROW()-ROW($AZ$226),$AR$242:$AR$835,0)),"")</f>
        <v/>
      </c>
      <c r="BA496" s="131"/>
      <c r="BB496" s="131"/>
      <c r="BC496" s="191"/>
      <c r="BF496" s="191"/>
    </row>
    <row r="497" spans="1:58" ht="20.149999999999999" customHeight="1">
      <c r="A497" s="21"/>
      <c r="B497" s="21"/>
      <c r="C497" s="398" t="s">
        <v>285</v>
      </c>
      <c r="D497" s="398"/>
      <c r="E497" s="398"/>
      <c r="F497" s="398"/>
      <c r="G497" s="398"/>
      <c r="H497" s="398"/>
      <c r="I497" s="398"/>
      <c r="J497" s="398"/>
      <c r="K497" s="398"/>
      <c r="L497" s="398" t="s">
        <v>286</v>
      </c>
      <c r="M497" s="398"/>
      <c r="N497" s="398"/>
      <c r="O497" s="398" t="s">
        <v>287</v>
      </c>
      <c r="P497" s="398"/>
      <c r="Q497" s="398"/>
      <c r="R497" s="398" t="s">
        <v>288</v>
      </c>
      <c r="S497" s="398"/>
      <c r="T497" s="398"/>
      <c r="U497" s="398" t="s">
        <v>289</v>
      </c>
      <c r="V497" s="398"/>
      <c r="W497" s="398"/>
      <c r="X497" s="398" t="s">
        <v>290</v>
      </c>
      <c r="Y497" s="398"/>
      <c r="Z497" s="398"/>
      <c r="AA497" s="398"/>
      <c r="AB497" s="398"/>
      <c r="AC497" s="398"/>
      <c r="AD497" s="398"/>
      <c r="AE497" s="21"/>
      <c r="AF497" s="21"/>
      <c r="AR497" s="127" t="str">
        <f>IF(AS497="","",MAX(AR$229:AR496)+1)</f>
        <v/>
      </c>
    </row>
    <row r="498" spans="1:58" ht="30" customHeight="1">
      <c r="A498" s="21"/>
      <c r="B498" s="21"/>
      <c r="C498" s="398"/>
      <c r="D498" s="398"/>
      <c r="E498" s="398"/>
      <c r="F498" s="398"/>
      <c r="G498" s="398"/>
      <c r="H498" s="398"/>
      <c r="I498" s="398"/>
      <c r="J498" s="398"/>
      <c r="K498" s="398"/>
      <c r="L498" s="211"/>
      <c r="M498" s="213" t="b">
        <v>0</v>
      </c>
      <c r="N498" s="211"/>
      <c r="O498" s="214"/>
      <c r="P498" s="214" t="b">
        <v>0</v>
      </c>
      <c r="Q498" s="214"/>
      <c r="R498" s="214"/>
      <c r="S498" s="214" t="b">
        <v>0</v>
      </c>
      <c r="T498" s="214"/>
      <c r="U498" s="214"/>
      <c r="V498" s="214" t="b">
        <v>0</v>
      </c>
      <c r="W498" s="211"/>
      <c r="X498" s="429"/>
      <c r="Y498" s="429"/>
      <c r="Z498" s="429"/>
      <c r="AA498" s="429"/>
      <c r="AB498" s="429"/>
      <c r="AC498" s="429"/>
      <c r="AD498" s="429"/>
      <c r="AE498" s="21"/>
      <c r="AF498" s="21"/>
      <c r="AR498" s="127" t="str">
        <f>IF(AS498="","",MAX(AR$229:AR497)+1)</f>
        <v/>
      </c>
    </row>
    <row r="499" spans="1:58" ht="20.149999999999999" customHeight="1">
      <c r="A499" s="21"/>
      <c r="B499" s="21"/>
      <c r="C499" s="209"/>
      <c r="D499" s="209"/>
      <c r="E499" s="209"/>
      <c r="F499" s="209"/>
      <c r="G499" s="209"/>
      <c r="H499" s="209"/>
      <c r="I499" s="209"/>
      <c r="J499" s="209"/>
      <c r="K499" s="209"/>
      <c r="L499" s="21"/>
      <c r="M499" s="21"/>
      <c r="N499" s="21"/>
      <c r="O499" s="21"/>
      <c r="P499" s="21"/>
      <c r="Q499" s="21"/>
      <c r="R499" s="21"/>
      <c r="S499" s="21"/>
      <c r="T499" s="21"/>
      <c r="U499" s="21"/>
      <c r="V499" s="21"/>
      <c r="W499" s="21"/>
      <c r="X499" s="21"/>
      <c r="Y499" s="21"/>
      <c r="Z499" s="21"/>
      <c r="AA499" s="21"/>
      <c r="AB499" s="21"/>
      <c r="AC499" s="21"/>
      <c r="AD499" s="21"/>
      <c r="AE499" s="21"/>
      <c r="AF499" s="21"/>
      <c r="AR499" s="127" t="str">
        <f>IF(AS499="","",MAX(AR$229:AR498)+1)</f>
        <v/>
      </c>
      <c r="AW499" s="131" t="str">
        <f>IFERROR(INDEX($AS$242:$AS$835,MATCH(ROW()-ROW($AW$226),$AR$242:$AR$835,0)),"")</f>
        <v/>
      </c>
      <c r="AX499" s="131" t="str">
        <f>IFERROR(INDEX($AT$242:$AT$835,MATCH(ROW()-ROW($AX$226),$AR$242:$AR$835,0)),"")</f>
        <v/>
      </c>
      <c r="AY499" s="131" t="str">
        <f>IFERROR(INDEX($AU$242:$AU$835,MATCH(ROW()-ROW($AY$226),$AR$242:$AR$835,0)),"")</f>
        <v/>
      </c>
      <c r="AZ499" s="131" t="str">
        <f>IFERROR(INDEX($AV$242:$AV$835,MATCH(ROW()-ROW($AZ$226),$AR$242:$AR$835,0)),"")</f>
        <v/>
      </c>
      <c r="BA499" s="131"/>
      <c r="BB499" s="131"/>
      <c r="BC499" s="191"/>
      <c r="BF499" s="191"/>
    </row>
    <row r="500" spans="1:58" ht="20.149999999999999" customHeight="1">
      <c r="A500" s="21"/>
      <c r="B500" s="21"/>
      <c r="C500" s="398" t="s">
        <v>291</v>
      </c>
      <c r="D500" s="398"/>
      <c r="E500" s="398"/>
      <c r="F500" s="398"/>
      <c r="G500" s="398"/>
      <c r="H500" s="398"/>
      <c r="I500" s="398"/>
      <c r="J500" s="398"/>
      <c r="K500" s="398"/>
      <c r="L500" s="398" t="s">
        <v>292</v>
      </c>
      <c r="M500" s="398"/>
      <c r="N500" s="398"/>
      <c r="O500" s="398"/>
      <c r="P500" s="398"/>
      <c r="Q500" s="209"/>
      <c r="R500" s="398" t="s">
        <v>293</v>
      </c>
      <c r="S500" s="398"/>
      <c r="T500" s="398"/>
      <c r="U500" s="398"/>
      <c r="V500" s="398"/>
      <c r="W500" s="209"/>
      <c r="X500" s="398" t="s">
        <v>290</v>
      </c>
      <c r="Y500" s="398"/>
      <c r="Z500" s="398"/>
      <c r="AA500" s="398"/>
      <c r="AB500" s="398"/>
      <c r="AC500" s="398"/>
      <c r="AD500" s="398"/>
      <c r="AE500" s="21"/>
      <c r="AF500" s="21"/>
      <c r="AR500" s="127" t="str">
        <f>IF(AS500="","",MAX(AR$229:AR499)+1)</f>
        <v/>
      </c>
    </row>
    <row r="501" spans="1:58" ht="30" customHeight="1">
      <c r="A501" s="21"/>
      <c r="B501" s="21"/>
      <c r="C501" s="398"/>
      <c r="D501" s="398"/>
      <c r="E501" s="398"/>
      <c r="F501" s="398"/>
      <c r="G501" s="398"/>
      <c r="H501" s="398"/>
      <c r="I501" s="398"/>
      <c r="J501" s="398"/>
      <c r="K501" s="398"/>
      <c r="L501" s="214"/>
      <c r="M501" s="214"/>
      <c r="N501" s="214" t="b">
        <v>0</v>
      </c>
      <c r="O501" s="214"/>
      <c r="P501" s="214"/>
      <c r="Q501" s="214"/>
      <c r="R501" s="214"/>
      <c r="S501" s="214"/>
      <c r="T501" s="214" t="b">
        <v>0</v>
      </c>
      <c r="U501" s="211"/>
      <c r="V501" s="211"/>
      <c r="W501" s="211"/>
      <c r="X501" s="429"/>
      <c r="Y501" s="429"/>
      <c r="Z501" s="429"/>
      <c r="AA501" s="429"/>
      <c r="AB501" s="429"/>
      <c r="AC501" s="429"/>
      <c r="AD501" s="429"/>
      <c r="AE501" s="21"/>
      <c r="AF501" s="21"/>
      <c r="AR501" s="127" t="str">
        <f>IF(AS501="","",MAX(AR$229:AR500)+1)</f>
        <v/>
      </c>
    </row>
    <row r="502" spans="1:58" ht="20.149999999999999"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R502" s="127" t="str">
        <f>IF(AS502="","",MAX(AR$229:AR501)+1)</f>
        <v/>
      </c>
      <c r="AW502" s="131" t="str">
        <f>IFERROR(INDEX($AS$242:$AS$835,MATCH(ROW()-ROW($AW$226),$AR$242:$AR$835,0)),"")</f>
        <v/>
      </c>
      <c r="AX502" s="131" t="str">
        <f>IFERROR(INDEX($AT$242:$AT$835,MATCH(ROW()-ROW($AX$226),$AR$242:$AR$835,0)),"")</f>
        <v/>
      </c>
      <c r="AY502" s="131" t="str">
        <f>IFERROR(INDEX($AU$242:$AU$835,MATCH(ROW()-ROW($AY$226),$AR$242:$AR$835,0)),"")</f>
        <v/>
      </c>
      <c r="AZ502" s="131" t="str">
        <f>IFERROR(INDEX($AV$242:$AV$835,MATCH(ROW()-ROW($AZ$226),$AR$242:$AR$835,0)),"")</f>
        <v/>
      </c>
      <c r="BA502" s="131"/>
      <c r="BB502" s="131"/>
      <c r="BC502" s="191"/>
      <c r="BF502" s="191"/>
    </row>
    <row r="503" spans="1:58" ht="14.75" customHeight="1">
      <c r="A503" s="21"/>
      <c r="B503" s="21"/>
      <c r="C503" s="21"/>
      <c r="D503" s="21"/>
      <c r="E503" s="209"/>
      <c r="F503" s="209"/>
      <c r="G503" s="209"/>
      <c r="H503" s="209"/>
      <c r="I503" s="209"/>
      <c r="J503" s="398" t="s">
        <v>294</v>
      </c>
      <c r="K503" s="398"/>
      <c r="L503" s="398"/>
      <c r="M503" s="398"/>
      <c r="N503" s="398"/>
      <c r="O503" s="398"/>
      <c r="P503" s="398"/>
      <c r="Q503" s="484"/>
      <c r="R503" s="484"/>
      <c r="S503" s="484"/>
      <c r="T503" s="212"/>
      <c r="U503" s="212"/>
      <c r="V503" s="212"/>
      <c r="W503" s="212"/>
      <c r="X503" s="212"/>
      <c r="Y503" s="212"/>
      <c r="Z503" s="212"/>
      <c r="AA503" s="212"/>
      <c r="AB503" s="212"/>
      <c r="AC503" s="212"/>
      <c r="AD503" s="21"/>
      <c r="AE503" s="21"/>
      <c r="AF503" s="21"/>
      <c r="AR503" s="127" t="str">
        <f>IF(AS503="","",MAX(AR$229:AR502)+1)</f>
        <v/>
      </c>
    </row>
    <row r="504" spans="1:58" ht="14.75" customHeight="1">
      <c r="A504" s="21"/>
      <c r="B504" s="21"/>
      <c r="C504" s="21"/>
      <c r="D504" s="209"/>
      <c r="E504" s="209"/>
      <c r="F504" s="209"/>
      <c r="G504" s="209"/>
      <c r="H504" s="209"/>
      <c r="I504" s="209"/>
      <c r="J504" s="398"/>
      <c r="K504" s="398"/>
      <c r="L504" s="398"/>
      <c r="M504" s="398"/>
      <c r="N504" s="398"/>
      <c r="O504" s="398"/>
      <c r="P504" s="398"/>
      <c r="Q504" s="485"/>
      <c r="R504" s="485"/>
      <c r="S504" s="485"/>
      <c r="T504" s="212"/>
      <c r="U504" s="212"/>
      <c r="V504" s="212"/>
      <c r="W504" s="212"/>
      <c r="X504" s="212"/>
      <c r="Y504" s="212"/>
      <c r="Z504" s="212"/>
      <c r="AA504" s="212"/>
      <c r="AB504" s="212"/>
      <c r="AC504" s="212"/>
      <c r="AD504" s="21"/>
      <c r="AE504" s="21"/>
      <c r="AF504" s="21"/>
      <c r="AR504" s="127" t="str">
        <f>IF(AS504="","",MAX(AR$229:AR503)+1)</f>
        <v/>
      </c>
    </row>
    <row r="505" spans="1:58" ht="20.149999999999999" customHeight="1">
      <c r="A505" s="21"/>
      <c r="B505" s="21"/>
      <c r="C505" s="21"/>
      <c r="D505" s="209"/>
      <c r="E505" s="209"/>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R505" s="127" t="str">
        <f>IF(AS505="","",MAX(AR$229:AR504)+1)</f>
        <v/>
      </c>
      <c r="AW505" s="131" t="str">
        <f>IFERROR(INDEX($AS$242:$AS$835,MATCH(ROW()-ROW($AW$226),$AR$242:$AR$835,0)),"")</f>
        <v/>
      </c>
      <c r="AX505" s="131" t="str">
        <f>IFERROR(INDEX($AT$242:$AT$835,MATCH(ROW()-ROW($AX$226),$AR$242:$AR$835,0)),"")</f>
        <v/>
      </c>
      <c r="AY505" s="131" t="str">
        <f>IFERROR(INDEX($AU$242:$AU$835,MATCH(ROW()-ROW($AY$226),$AR$242:$AR$835,0)),"")</f>
        <v/>
      </c>
      <c r="AZ505" s="131" t="str">
        <f>IFERROR(INDEX($AV$242:$AV$835,MATCH(ROW()-ROW($AZ$226),$AR$242:$AR$835,0)),"")</f>
        <v/>
      </c>
      <c r="BA505" s="131"/>
      <c r="BB505" s="131"/>
      <c r="BC505" s="191"/>
      <c r="BF505" s="191"/>
    </row>
    <row r="506" spans="1:58" ht="20.149999999999999" customHeight="1">
      <c r="A506" s="21"/>
      <c r="B506" s="21"/>
      <c r="C506" s="21"/>
      <c r="D506" s="209"/>
      <c r="E506" s="209"/>
      <c r="F506" s="209"/>
      <c r="G506" s="398" t="s">
        <v>295</v>
      </c>
      <c r="H506" s="398"/>
      <c r="I506" s="398"/>
      <c r="J506" s="398"/>
      <c r="K506" s="398"/>
      <c r="L506" s="398"/>
      <c r="M506" s="398"/>
      <c r="N506" s="398"/>
      <c r="O506" s="398"/>
      <c r="P506" s="398"/>
      <c r="Q506" s="398"/>
      <c r="R506" s="398"/>
      <c r="S506" s="398"/>
      <c r="T506" s="398"/>
      <c r="U506" s="398"/>
      <c r="V506" s="398"/>
      <c r="W506" s="398"/>
      <c r="X506" s="212"/>
      <c r="Y506" s="212"/>
      <c r="Z506" s="212"/>
      <c r="AA506" s="212"/>
      <c r="AB506" s="212"/>
      <c r="AC506" s="212"/>
      <c r="AD506" s="21"/>
      <c r="AE506" s="21"/>
      <c r="AF506" s="21"/>
      <c r="AR506" s="127" t="str">
        <f>IF(AS506="","",MAX(AR$229:AR505)+1)</f>
        <v/>
      </c>
    </row>
    <row r="507" spans="1:58" ht="22.25" customHeight="1">
      <c r="A507" s="21"/>
      <c r="B507" s="21"/>
      <c r="C507" s="209"/>
      <c r="D507" s="209"/>
      <c r="E507" s="209"/>
      <c r="F507" s="209"/>
      <c r="G507" s="398"/>
      <c r="H507" s="398"/>
      <c r="I507" s="398"/>
      <c r="J507" s="398"/>
      <c r="K507" s="398"/>
      <c r="L507" s="398"/>
      <c r="M507" s="398"/>
      <c r="N507" s="398"/>
      <c r="O507" s="398"/>
      <c r="P507" s="398"/>
      <c r="Q507" s="398"/>
      <c r="R507" s="398"/>
      <c r="S507" s="428"/>
      <c r="T507" s="428"/>
      <c r="U507" s="428"/>
      <c r="V507" s="428"/>
      <c r="W507" s="428"/>
      <c r="X507" s="212"/>
      <c r="Y507" s="212"/>
      <c r="Z507" s="212"/>
      <c r="AA507" s="212"/>
      <c r="AB507" s="212"/>
      <c r="AC507" s="212"/>
      <c r="AD507" s="21"/>
      <c r="AE507" s="21"/>
      <c r="AF507" s="21"/>
      <c r="AR507" s="127" t="str">
        <f>IF(AS507="","",MAX(AR$229:AR506)+1)</f>
        <v/>
      </c>
    </row>
    <row r="508" spans="1:58" ht="43.5" customHeight="1">
      <c r="A508" s="21"/>
      <c r="B508" s="223"/>
      <c r="C508" s="404" t="s">
        <v>296</v>
      </c>
      <c r="D508" s="404"/>
      <c r="E508" s="404"/>
      <c r="F508" s="404"/>
      <c r="G508" s="404"/>
      <c r="H508" s="404"/>
      <c r="I508" s="404"/>
      <c r="J508" s="404"/>
      <c r="K508" s="404"/>
      <c r="L508" s="404"/>
      <c r="M508" s="404"/>
      <c r="N508" s="404"/>
      <c r="O508" s="404"/>
      <c r="P508" s="404"/>
      <c r="Q508" s="404"/>
      <c r="R508" s="404"/>
      <c r="S508" s="404"/>
      <c r="T508" s="404"/>
      <c r="U508" s="404"/>
      <c r="V508" s="404"/>
      <c r="W508" s="404"/>
      <c r="X508" s="404"/>
      <c r="Y508" s="404"/>
      <c r="Z508" s="404"/>
      <c r="AA508" s="404"/>
      <c r="AB508" s="404"/>
      <c r="AC508" s="404"/>
      <c r="AD508" s="404"/>
      <c r="AE508" s="223"/>
      <c r="AF508" s="21"/>
      <c r="AR508" s="127" t="str">
        <f>IF(AS508="","",MAX(AR$229:AR507)+1)</f>
        <v/>
      </c>
    </row>
    <row r="509" spans="1:58" ht="10.25" customHeight="1" thickBot="1">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R509" s="127" t="str">
        <f>IF(AS509="","",MAX(AR$229:AR508)+1)</f>
        <v/>
      </c>
      <c r="AW509" s="131" t="str">
        <f t="shared" ref="AW509:AW572" si="16">IFERROR(INDEX($AS$242:$AS$835,MATCH(ROW()-ROW($AW$226),$AR$242:$AR$835,0)),"")</f>
        <v/>
      </c>
      <c r="AX509" s="131" t="str">
        <f t="shared" ref="AX509:AX572" si="17">IFERROR(INDEX($AT$242:$AT$835,MATCH(ROW()-ROW($AX$226),$AR$242:$AR$835,0)),"")</f>
        <v/>
      </c>
      <c r="AY509" s="131" t="str">
        <f t="shared" ref="AY509:AY572" si="18">IFERROR(INDEX($AU$242:$AU$835,MATCH(ROW()-ROW($AY$226),$AR$242:$AR$835,0)),"")</f>
        <v/>
      </c>
      <c r="AZ509" s="131" t="str">
        <f t="shared" ref="AZ509:AZ572" si="19">IFERROR(INDEX($AV$242:$AV$835,MATCH(ROW()-ROW($AZ$226),$AR$242:$AR$835,0)),"")</f>
        <v/>
      </c>
      <c r="BA509" s="131"/>
      <c r="BB509" s="131"/>
      <c r="BC509" s="191"/>
      <c r="BF509" s="191"/>
    </row>
    <row r="510" spans="1:58" ht="25.25" customHeight="1" thickBot="1">
      <c r="A510" s="21"/>
      <c r="B510" s="405" t="s">
        <v>297</v>
      </c>
      <c r="C510" s="406"/>
      <c r="D510" s="406"/>
      <c r="E510" s="406"/>
      <c r="F510" s="406"/>
      <c r="G510" s="406"/>
      <c r="H510" s="406"/>
      <c r="I510" s="406"/>
      <c r="J510" s="406"/>
      <c r="K510" s="406"/>
      <c r="L510" s="406"/>
      <c r="M510" s="406"/>
      <c r="N510" s="406"/>
      <c r="O510" s="406"/>
      <c r="P510" s="406"/>
      <c r="Q510" s="406"/>
      <c r="R510" s="406"/>
      <c r="S510" s="406"/>
      <c r="T510" s="406"/>
      <c r="U510" s="406"/>
      <c r="V510" s="406"/>
      <c r="W510" s="406"/>
      <c r="X510" s="406"/>
      <c r="Y510" s="406"/>
      <c r="Z510" s="406"/>
      <c r="AA510" s="406"/>
      <c r="AB510" s="406"/>
      <c r="AC510" s="406"/>
      <c r="AD510" s="406"/>
      <c r="AE510" s="407"/>
      <c r="AF510" s="21"/>
      <c r="AR510" s="127" t="str">
        <f>IF(AS510="","",MAX(AR$229:AR509)+1)</f>
        <v/>
      </c>
      <c r="AW510" s="131" t="str">
        <f t="shared" si="16"/>
        <v/>
      </c>
      <c r="AX510" s="131" t="str">
        <f t="shared" si="17"/>
        <v/>
      </c>
      <c r="AY510" s="131" t="str">
        <f t="shared" si="18"/>
        <v/>
      </c>
      <c r="AZ510" s="131" t="str">
        <f t="shared" si="19"/>
        <v/>
      </c>
      <c r="BA510" s="131"/>
      <c r="BB510" s="131"/>
      <c r="BC510" s="191"/>
      <c r="BF510" s="191"/>
    </row>
    <row r="511" spans="1:58" ht="7.25" customHeight="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R511" s="127" t="str">
        <f>IF(AS511="","",MAX(AR$229:AR510)+1)</f>
        <v/>
      </c>
      <c r="AW511" s="131" t="str">
        <f t="shared" si="16"/>
        <v/>
      </c>
      <c r="AX511" s="131" t="str">
        <f t="shared" si="17"/>
        <v/>
      </c>
      <c r="AY511" s="131" t="str">
        <f t="shared" si="18"/>
        <v/>
      </c>
      <c r="AZ511" s="131" t="str">
        <f t="shared" si="19"/>
        <v/>
      </c>
      <c r="BA511" s="131"/>
      <c r="BB511" s="131"/>
      <c r="BC511" s="191"/>
      <c r="BF511" s="191"/>
    </row>
    <row r="512" spans="1:58" ht="40.25" customHeight="1">
      <c r="A512" s="53"/>
      <c r="B512" s="30"/>
      <c r="C512" s="408" t="s">
        <v>298</v>
      </c>
      <c r="D512" s="409"/>
      <c r="E512" s="409"/>
      <c r="F512" s="409"/>
      <c r="G512" s="409"/>
      <c r="H512" s="409"/>
      <c r="I512" s="409"/>
      <c r="J512" s="409"/>
      <c r="K512" s="409"/>
      <c r="L512" s="409"/>
      <c r="M512" s="409"/>
      <c r="N512" s="409"/>
      <c r="O512" s="409"/>
      <c r="P512" s="409"/>
      <c r="Q512" s="409"/>
      <c r="R512" s="409"/>
      <c r="S512" s="409"/>
      <c r="T512" s="409"/>
      <c r="U512" s="409"/>
      <c r="V512" s="409"/>
      <c r="W512" s="409"/>
      <c r="X512" s="409"/>
      <c r="Y512" s="409"/>
      <c r="Z512" s="409"/>
      <c r="AA512" s="409"/>
      <c r="AB512" s="409"/>
      <c r="AC512" s="409"/>
      <c r="AD512" s="409"/>
      <c r="AE512" s="30"/>
      <c r="AF512" s="21"/>
      <c r="AR512" s="127" t="str">
        <f>IF(AS512="","",MAX(AR$229:AR511)+1)</f>
        <v/>
      </c>
      <c r="AW512" s="131" t="str">
        <f t="shared" si="16"/>
        <v/>
      </c>
      <c r="AX512" s="131" t="str">
        <f t="shared" si="17"/>
        <v/>
      </c>
      <c r="AY512" s="131" t="str">
        <f t="shared" si="18"/>
        <v/>
      </c>
      <c r="AZ512" s="131" t="str">
        <f t="shared" si="19"/>
        <v/>
      </c>
      <c r="BA512" s="131"/>
      <c r="BB512" s="131"/>
      <c r="BC512" s="191"/>
      <c r="BF512" s="191"/>
    </row>
    <row r="513" spans="1:58" ht="7.25"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R513" s="127" t="str">
        <f>IF(AS513="","",MAX(AR$229:AR512)+1)</f>
        <v/>
      </c>
      <c r="AW513" s="131" t="str">
        <f t="shared" si="16"/>
        <v/>
      </c>
      <c r="AX513" s="131" t="str">
        <f t="shared" si="17"/>
        <v/>
      </c>
      <c r="AY513" s="131" t="str">
        <f t="shared" si="18"/>
        <v/>
      </c>
      <c r="AZ513" s="131" t="str">
        <f t="shared" si="19"/>
        <v/>
      </c>
      <c r="BA513" s="131"/>
      <c r="BB513" s="131"/>
      <c r="BC513" s="191"/>
      <c r="BF513" s="191"/>
    </row>
    <row r="514" spans="1:58" ht="20.149999999999999" customHeight="1">
      <c r="A514" s="21"/>
      <c r="B514" s="427" t="s">
        <v>150</v>
      </c>
      <c r="C514" s="427"/>
      <c r="D514" s="427"/>
      <c r="E514" s="427"/>
      <c r="F514" s="427"/>
      <c r="G514" s="427"/>
      <c r="H514" s="427"/>
      <c r="I514" s="427"/>
      <c r="J514" s="427"/>
      <c r="K514" s="427"/>
      <c r="L514" s="427"/>
      <c r="M514" s="427"/>
      <c r="N514" s="427"/>
      <c r="O514" s="427"/>
      <c r="P514" s="427"/>
      <c r="Q514" s="376" t="s">
        <v>2735</v>
      </c>
      <c r="R514" s="376"/>
      <c r="S514" s="376"/>
      <c r="T514" s="376"/>
      <c r="U514" s="376"/>
      <c r="V514" s="376"/>
      <c r="W514" s="368" t="s">
        <v>2744</v>
      </c>
      <c r="X514" s="361"/>
      <c r="Y514" s="361"/>
      <c r="Z514" s="403" t="s">
        <v>152</v>
      </c>
      <c r="AA514" s="403"/>
      <c r="AB514" s="403"/>
      <c r="AC514" s="403"/>
      <c r="AD514" s="403"/>
      <c r="AE514" s="403"/>
      <c r="AF514" s="21"/>
      <c r="AR514" s="127" t="str">
        <f>IF(AS514="","",MAX(AR$229:AR513)+1)</f>
        <v/>
      </c>
      <c r="AW514" s="131" t="str">
        <f t="shared" si="16"/>
        <v/>
      </c>
      <c r="AX514" s="131" t="str">
        <f t="shared" si="17"/>
        <v/>
      </c>
      <c r="AY514" s="131" t="str">
        <f t="shared" si="18"/>
        <v/>
      </c>
      <c r="AZ514" s="131" t="str">
        <f t="shared" si="19"/>
        <v/>
      </c>
      <c r="BA514" s="131"/>
      <c r="BB514" s="131"/>
      <c r="BC514" s="191"/>
      <c r="BF514" s="191"/>
    </row>
    <row r="515" spans="1:58" ht="20.149999999999999" customHeight="1">
      <c r="A515" s="21"/>
      <c r="B515" s="427"/>
      <c r="C515" s="427"/>
      <c r="D515" s="427"/>
      <c r="E515" s="427"/>
      <c r="F515" s="427"/>
      <c r="G515" s="427"/>
      <c r="H515" s="427"/>
      <c r="I515" s="427"/>
      <c r="J515" s="427"/>
      <c r="K515" s="427"/>
      <c r="L515" s="427"/>
      <c r="M515" s="427"/>
      <c r="N515" s="427"/>
      <c r="O515" s="427"/>
      <c r="P515" s="427"/>
      <c r="Q515" s="347" t="s">
        <v>66</v>
      </c>
      <c r="R515" s="347"/>
      <c r="S515" s="347"/>
      <c r="T515" s="347" t="s">
        <v>67</v>
      </c>
      <c r="U515" s="347"/>
      <c r="V515" s="347"/>
      <c r="W515" s="361"/>
      <c r="X515" s="361"/>
      <c r="Y515" s="361"/>
      <c r="Z515" s="347" t="s">
        <v>66</v>
      </c>
      <c r="AA515" s="347"/>
      <c r="AB515" s="347"/>
      <c r="AC515" s="347" t="s">
        <v>67</v>
      </c>
      <c r="AD515" s="347"/>
      <c r="AE515" s="347"/>
      <c r="AF515" s="21"/>
      <c r="AR515" s="127" t="str">
        <f>IF(AS515="","",MAX(AR$229:AR514)+1)</f>
        <v/>
      </c>
      <c r="AW515" s="131" t="str">
        <f t="shared" si="16"/>
        <v/>
      </c>
      <c r="AX515" s="131" t="str">
        <f t="shared" si="17"/>
        <v/>
      </c>
      <c r="AY515" s="131" t="str">
        <f t="shared" si="18"/>
        <v/>
      </c>
      <c r="AZ515" s="131" t="str">
        <f t="shared" si="19"/>
        <v/>
      </c>
      <c r="BA515" s="131"/>
      <c r="BB515" s="131"/>
      <c r="BC515" s="191"/>
      <c r="BF515" s="191"/>
    </row>
    <row r="516" spans="1:58" ht="7.25"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R516" s="127" t="str">
        <f>IF(AS516="","",MAX(AR$229:AR515)+1)</f>
        <v/>
      </c>
      <c r="AW516" s="131" t="str">
        <f t="shared" si="16"/>
        <v/>
      </c>
      <c r="AX516" s="131" t="str">
        <f t="shared" si="17"/>
        <v/>
      </c>
      <c r="AY516" s="131" t="str">
        <f t="shared" si="18"/>
        <v/>
      </c>
      <c r="AZ516" s="131" t="str">
        <f t="shared" si="19"/>
        <v/>
      </c>
      <c r="BA516" s="131"/>
      <c r="BB516" s="131"/>
      <c r="BC516" s="191"/>
      <c r="BF516" s="191"/>
    </row>
    <row r="517" spans="1:58" ht="20.149999999999999" customHeight="1">
      <c r="A517" s="53"/>
      <c r="B517" s="348" t="s">
        <v>299</v>
      </c>
      <c r="C517" s="348"/>
      <c r="D517" s="348"/>
      <c r="E517" s="348"/>
      <c r="F517" s="348"/>
      <c r="G517" s="348"/>
      <c r="H517" s="348"/>
      <c r="I517" s="348"/>
      <c r="J517" s="348"/>
      <c r="K517" s="348"/>
      <c r="L517" s="348"/>
      <c r="M517" s="348"/>
      <c r="N517" s="348"/>
      <c r="O517" s="348"/>
      <c r="P517" s="348"/>
      <c r="Q517" s="333">
        <f>VLOOKUP($AG517,PriceList,3,FALSE)</f>
        <v>889.31</v>
      </c>
      <c r="R517" s="333"/>
      <c r="S517" s="333"/>
      <c r="T517" s="333">
        <f>VLOOKUP($AG517,PriceList,4,FALSE)</f>
        <v>996.02719999999999</v>
      </c>
      <c r="U517" s="333"/>
      <c r="V517" s="333"/>
      <c r="W517" s="336"/>
      <c r="X517" s="337"/>
      <c r="Y517" s="338"/>
      <c r="Z517" s="335">
        <f>Q517*W517</f>
        <v>0</v>
      </c>
      <c r="AA517" s="333"/>
      <c r="AB517" s="333"/>
      <c r="AC517" s="333">
        <f>T517*W517</f>
        <v>0</v>
      </c>
      <c r="AD517" s="333"/>
      <c r="AE517" s="333"/>
      <c r="AF517" s="21"/>
      <c r="AG517" s="56" t="s">
        <v>300</v>
      </c>
      <c r="AH517" s="61" t="s">
        <v>155</v>
      </c>
      <c r="AI517" s="61" t="b">
        <f>AND(W517&gt;0,AH517="Y")</f>
        <v>0</v>
      </c>
      <c r="AJ517" s="90" t="b">
        <f>OR(ISERROR(Q517),ISERROR(T517),ISERROR(Z517),ISERROR(AC517))</f>
        <v>0</v>
      </c>
      <c r="AQ517" s="130" t="str">
        <f>B517</f>
        <v>Natural Gas Connection</v>
      </c>
      <c r="AR517" s="127" t="str">
        <f>IF(AS517="","",MAX(AR$229:AR516)+1)</f>
        <v/>
      </c>
      <c r="AS517" s="140" t="str">
        <f>IF(W517&gt;0,AQ517,"")</f>
        <v/>
      </c>
      <c r="AT517" s="141" t="str">
        <f>IF(W517&gt;0,W517,"")</f>
        <v/>
      </c>
      <c r="AU517" s="142" t="str">
        <f>IF(W517&gt;0,Z517,"")</f>
        <v/>
      </c>
      <c r="AV517" s="142" t="str">
        <f>IF(W517&gt;0,AC517,"")</f>
        <v/>
      </c>
      <c r="AW517" s="131" t="str">
        <f t="shared" si="16"/>
        <v/>
      </c>
      <c r="AX517" s="131" t="str">
        <f t="shared" si="17"/>
        <v/>
      </c>
      <c r="AY517" s="131" t="str">
        <f t="shared" si="18"/>
        <v/>
      </c>
      <c r="AZ517" s="131" t="str">
        <f t="shared" si="19"/>
        <v/>
      </c>
      <c r="BA517" s="131"/>
      <c r="BB517" s="131"/>
      <c r="BC517" s="191"/>
      <c r="BF517" s="191"/>
    </row>
    <row r="518" spans="1:58" ht="5.15" customHeight="1">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R518" s="127" t="str">
        <f>IF(AS518="","",MAX(AR$229:AR517)+1)</f>
        <v/>
      </c>
      <c r="AW518" s="131" t="str">
        <f t="shared" si="16"/>
        <v/>
      </c>
      <c r="AX518" s="131" t="str">
        <f t="shared" si="17"/>
        <v/>
      </c>
      <c r="AY518" s="131" t="str">
        <f t="shared" si="18"/>
        <v/>
      </c>
      <c r="AZ518" s="131" t="str">
        <f t="shared" si="19"/>
        <v/>
      </c>
      <c r="BA518" s="131"/>
      <c r="BB518" s="131"/>
      <c r="BC518" s="191"/>
      <c r="BF518" s="191"/>
    </row>
    <row r="519" spans="1:58" ht="5.15" customHeight="1">
      <c r="A519" s="21"/>
      <c r="B519" s="21"/>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21"/>
      <c r="AF519" s="21"/>
      <c r="AR519" s="127" t="str">
        <f>IF(AS519="","",MAX(AR$229:AR518)+1)</f>
        <v/>
      </c>
      <c r="AW519" s="131" t="str">
        <f t="shared" si="16"/>
        <v/>
      </c>
      <c r="AX519" s="131" t="str">
        <f t="shared" si="17"/>
        <v/>
      </c>
      <c r="AY519" s="131" t="str">
        <f t="shared" si="18"/>
        <v/>
      </c>
      <c r="AZ519" s="131" t="str">
        <f t="shared" si="19"/>
        <v/>
      </c>
      <c r="BA519" s="131"/>
      <c r="BB519" s="131"/>
      <c r="BC519" s="191"/>
      <c r="BF519" s="191"/>
    </row>
    <row r="520" spans="1:58" ht="5.15" customHeight="1">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R520" s="127" t="str">
        <f>IF(AS520="","",MAX(AR$229:AR519)+1)</f>
        <v/>
      </c>
      <c r="AW520" s="131" t="str">
        <f t="shared" si="16"/>
        <v/>
      </c>
      <c r="AX520" s="131" t="str">
        <f t="shared" si="17"/>
        <v/>
      </c>
      <c r="AY520" s="131" t="str">
        <f t="shared" si="18"/>
        <v/>
      </c>
      <c r="AZ520" s="131" t="str">
        <f t="shared" si="19"/>
        <v/>
      </c>
      <c r="BA520" s="131"/>
      <c r="BB520" s="131"/>
      <c r="BC520" s="191"/>
      <c r="BF520" s="191"/>
    </row>
    <row r="521" spans="1:58" ht="40.25" customHeight="1">
      <c r="A521" s="53"/>
      <c r="B521" s="334" t="s">
        <v>301</v>
      </c>
      <c r="C521" s="334"/>
      <c r="D521" s="334"/>
      <c r="E521" s="334"/>
      <c r="F521" s="334"/>
      <c r="G521" s="334"/>
      <c r="H521" s="334"/>
      <c r="I521" s="334"/>
      <c r="J521" s="334"/>
      <c r="K521" s="334"/>
      <c r="L521" s="334"/>
      <c r="M521" s="334"/>
      <c r="N521" s="334"/>
      <c r="O521" s="334"/>
      <c r="P521" s="334"/>
      <c r="Q521" s="333">
        <f>VLOOKUP($AG521,PriceList,3,FALSE)</f>
        <v>200.81</v>
      </c>
      <c r="R521" s="333"/>
      <c r="S521" s="333"/>
      <c r="T521" s="333">
        <f>VLOOKUP($AG521,PriceList,4,FALSE)</f>
        <v>224.90719999999999</v>
      </c>
      <c r="U521" s="333"/>
      <c r="V521" s="333"/>
      <c r="W521" s="336"/>
      <c r="X521" s="337"/>
      <c r="Y521" s="338"/>
      <c r="Z521" s="335">
        <f>Q521*W521</f>
        <v>0</v>
      </c>
      <c r="AA521" s="333"/>
      <c r="AB521" s="333"/>
      <c r="AC521" s="333">
        <f>T521*W521</f>
        <v>0</v>
      </c>
      <c r="AD521" s="333"/>
      <c r="AE521" s="333"/>
      <c r="AF521" s="21"/>
      <c r="AG521" s="56" t="s">
        <v>302</v>
      </c>
      <c r="AH521" s="61" t="s">
        <v>155</v>
      </c>
      <c r="AI521" s="61" t="b">
        <f>AND(W521&gt;0,AH521="Y")</f>
        <v>0</v>
      </c>
      <c r="AJ521" s="90" t="b">
        <f>OR(ISERROR(Q521),ISERROR(T521),ISERROR(Z521),ISERROR(AC521))</f>
        <v>0</v>
      </c>
      <c r="AQ521" s="130" t="s">
        <v>303</v>
      </c>
      <c r="AR521" s="127" t="str">
        <f>IF(AS521="","",MAX(AR$229:AR520)+1)</f>
        <v/>
      </c>
      <c r="AS521" s="140" t="str">
        <f>IF(W521&gt;0,AQ521,"")</f>
        <v/>
      </c>
      <c r="AT521" s="141" t="str">
        <f>IF(W521&gt;0,W521,"")</f>
        <v/>
      </c>
      <c r="AU521" s="142" t="str">
        <f>IF(W521&gt;0,Z521,"")</f>
        <v/>
      </c>
      <c r="AV521" s="142" t="str">
        <f>IF(W521&gt;0,AC521,"")</f>
        <v/>
      </c>
      <c r="AW521" s="131" t="str">
        <f t="shared" si="16"/>
        <v/>
      </c>
      <c r="AX521" s="131" t="str">
        <f t="shared" si="17"/>
        <v/>
      </c>
      <c r="AY521" s="131" t="str">
        <f t="shared" si="18"/>
        <v/>
      </c>
      <c r="AZ521" s="131" t="str">
        <f t="shared" si="19"/>
        <v/>
      </c>
      <c r="BA521" s="131"/>
      <c r="BB521" s="131"/>
      <c r="BC521" s="191"/>
      <c r="BF521" s="191"/>
    </row>
    <row r="522" spans="1:58" ht="7.25"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R522" s="127" t="str">
        <f>IF(AS522="","",MAX(AR$229:AR521)+1)</f>
        <v/>
      </c>
      <c r="AW522" s="131" t="str">
        <f t="shared" si="16"/>
        <v/>
      </c>
      <c r="AX522" s="131" t="str">
        <f t="shared" si="17"/>
        <v/>
      </c>
      <c r="AY522" s="131" t="str">
        <f t="shared" si="18"/>
        <v/>
      </c>
      <c r="AZ522" s="131" t="str">
        <f t="shared" si="19"/>
        <v/>
      </c>
      <c r="BA522" s="131"/>
      <c r="BB522" s="131"/>
      <c r="BC522" s="191"/>
      <c r="BF522" s="191"/>
    </row>
    <row r="523" spans="1:58" ht="5.15" customHeight="1">
      <c r="A523" s="21"/>
      <c r="B523" s="21"/>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21"/>
      <c r="AF523" s="21"/>
      <c r="AR523" s="127" t="str">
        <f>IF(AS523="","",MAX(AR$229:AR522)+1)</f>
        <v/>
      </c>
      <c r="AW523" s="131" t="str">
        <f t="shared" si="16"/>
        <v/>
      </c>
      <c r="AX523" s="131" t="str">
        <f t="shared" si="17"/>
        <v/>
      </c>
      <c r="AY523" s="131" t="str">
        <f t="shared" si="18"/>
        <v/>
      </c>
      <c r="AZ523" s="131" t="str">
        <f t="shared" si="19"/>
        <v/>
      </c>
      <c r="BA523" s="131"/>
      <c r="BB523" s="131"/>
      <c r="BC523" s="191"/>
      <c r="BF523" s="191"/>
    </row>
    <row r="524" spans="1:58" ht="5.15" customHeight="1">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R524" s="127" t="str">
        <f>IF(AS524="","",MAX(AR$229:AR523)+1)</f>
        <v/>
      </c>
      <c r="AW524" s="131" t="str">
        <f t="shared" si="16"/>
        <v/>
      </c>
      <c r="AX524" s="131" t="str">
        <f t="shared" si="17"/>
        <v/>
      </c>
      <c r="AY524" s="131" t="str">
        <f t="shared" si="18"/>
        <v/>
      </c>
      <c r="AZ524" s="131" t="str">
        <f t="shared" si="19"/>
        <v/>
      </c>
      <c r="BA524" s="131"/>
      <c r="BB524" s="131"/>
      <c r="BC524" s="191"/>
      <c r="BF524" s="191"/>
    </row>
    <row r="525" spans="1:58" ht="20.149999999999999" customHeight="1">
      <c r="A525" s="53"/>
      <c r="B525" s="334" t="s">
        <v>304</v>
      </c>
      <c r="C525" s="334"/>
      <c r="D525" s="334"/>
      <c r="E525" s="334"/>
      <c r="F525" s="334"/>
      <c r="G525" s="334"/>
      <c r="H525" s="334"/>
      <c r="I525" s="334"/>
      <c r="J525" s="334"/>
      <c r="K525" s="334"/>
      <c r="L525" s="334"/>
      <c r="M525" s="334"/>
      <c r="N525" s="334"/>
      <c r="O525" s="334"/>
      <c r="P525" s="334"/>
      <c r="Q525" s="333">
        <f>VLOOKUP($AG525,PriceList,3,FALSE)</f>
        <v>103.32</v>
      </c>
      <c r="R525" s="333"/>
      <c r="S525" s="333"/>
      <c r="T525" s="333">
        <f>VLOOKUP($AG525,PriceList,4,FALSE)</f>
        <v>103.32</v>
      </c>
      <c r="U525" s="333"/>
      <c r="V525" s="333"/>
      <c r="W525" s="336"/>
      <c r="X525" s="337"/>
      <c r="Y525" s="338"/>
      <c r="Z525" s="335">
        <f>Q525*W525</f>
        <v>0</v>
      </c>
      <c r="AA525" s="333"/>
      <c r="AB525" s="333"/>
      <c r="AC525" s="333">
        <f>T525*W525</f>
        <v>0</v>
      </c>
      <c r="AD525" s="333"/>
      <c r="AE525" s="333"/>
      <c r="AF525" s="21"/>
      <c r="AG525" s="56" t="s">
        <v>305</v>
      </c>
      <c r="AI525" s="61" t="b">
        <f>AND(W525&gt;0,AH525="Y")</f>
        <v>0</v>
      </c>
      <c r="AJ525" s="90" t="b">
        <f>OR(ISERROR(Q525),ISERROR(T525),ISERROR(Z525),ISERROR(AC525))</f>
        <v>0</v>
      </c>
      <c r="AQ525" s="130" t="str">
        <f>B525</f>
        <v>Gas Test</v>
      </c>
      <c r="AR525" s="127" t="str">
        <f>IF(AS525="","",MAX(AR$229:AR524)+1)</f>
        <v/>
      </c>
      <c r="AS525" s="140" t="str">
        <f>IF(W525&gt;0,AQ525,"")</f>
        <v/>
      </c>
      <c r="AT525" s="141" t="str">
        <f>IF(W525&gt;0,W525,"")</f>
        <v/>
      </c>
      <c r="AU525" s="142" t="str">
        <f>IF(W525&gt;0,Z525,"")</f>
        <v/>
      </c>
      <c r="AV525" s="142" t="str">
        <f>IF(W525&gt;0,AC525,"")</f>
        <v/>
      </c>
      <c r="AW525" s="131" t="str">
        <f t="shared" si="16"/>
        <v/>
      </c>
      <c r="AX525" s="131" t="str">
        <f t="shared" si="17"/>
        <v/>
      </c>
      <c r="AY525" s="131" t="str">
        <f t="shared" si="18"/>
        <v/>
      </c>
      <c r="AZ525" s="131" t="str">
        <f t="shared" si="19"/>
        <v/>
      </c>
      <c r="BA525" s="131"/>
      <c r="BB525" s="131"/>
      <c r="BC525" s="191"/>
      <c r="BF525" s="191"/>
    </row>
    <row r="526" spans="1:58" ht="10.25" customHeight="1">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R526" s="127" t="str">
        <f>IF(AS526="","",MAX(AR$229:AR525)+1)</f>
        <v/>
      </c>
      <c r="AW526" s="131" t="str">
        <f t="shared" si="16"/>
        <v/>
      </c>
      <c r="AX526" s="131" t="str">
        <f t="shared" si="17"/>
        <v/>
      </c>
      <c r="AY526" s="131" t="str">
        <f t="shared" si="18"/>
        <v/>
      </c>
      <c r="AZ526" s="131" t="str">
        <f t="shared" si="19"/>
        <v/>
      </c>
      <c r="BA526" s="131"/>
      <c r="BB526" s="131"/>
      <c r="BC526" s="191"/>
      <c r="BF526" s="191"/>
    </row>
    <row r="527" spans="1:58" ht="20.149999999999999" customHeight="1">
      <c r="A527" s="413">
        <f>A468+1</f>
        <v>8</v>
      </c>
      <c r="B527" s="413"/>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7"/>
      <c r="AF527" s="7"/>
      <c r="AR527" s="127" t="str">
        <f>IF(AS527="","",MAX(AR$229:AR526)+1)</f>
        <v/>
      </c>
      <c r="AW527" s="131" t="str">
        <f t="shared" si="16"/>
        <v/>
      </c>
      <c r="AX527" s="131" t="str">
        <f t="shared" si="17"/>
        <v/>
      </c>
      <c r="AY527" s="131" t="str">
        <f t="shared" si="18"/>
        <v/>
      </c>
      <c r="AZ527" s="131" t="str">
        <f t="shared" si="19"/>
        <v/>
      </c>
      <c r="BA527" s="131"/>
      <c r="BB527" s="131"/>
      <c r="BC527" s="191"/>
      <c r="BF527" s="191"/>
    </row>
    <row r="528" spans="1:58" ht="10.25" customHeight="1">
      <c r="A528" s="53"/>
      <c r="B528" s="9"/>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21"/>
      <c r="AR528" s="127" t="str">
        <f>IF(AS528="","",MAX(AR$229:AR527)+1)</f>
        <v/>
      </c>
      <c r="AW528" s="131" t="str">
        <f t="shared" si="16"/>
        <v/>
      </c>
      <c r="AX528" s="131" t="str">
        <f t="shared" si="17"/>
        <v/>
      </c>
      <c r="AY528" s="131" t="str">
        <f t="shared" si="18"/>
        <v/>
      </c>
      <c r="AZ528" s="131" t="str">
        <f t="shared" si="19"/>
        <v/>
      </c>
      <c r="BA528" s="131"/>
      <c r="BB528" s="131"/>
      <c r="BC528" s="191"/>
      <c r="BF528" s="191"/>
    </row>
    <row r="529" spans="1:58" ht="10.25" customHeight="1">
      <c r="A529" s="21"/>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21"/>
      <c r="AR529" s="127" t="str">
        <f>IF(AS529="","",MAX(AR$229:AR528)+1)</f>
        <v/>
      </c>
      <c r="AW529" s="131" t="str">
        <f t="shared" si="16"/>
        <v/>
      </c>
      <c r="AX529" s="131" t="str">
        <f t="shared" si="17"/>
        <v/>
      </c>
      <c r="AY529" s="131" t="str">
        <f t="shared" si="18"/>
        <v/>
      </c>
      <c r="AZ529" s="131" t="str">
        <f t="shared" si="19"/>
        <v/>
      </c>
      <c r="BA529" s="131"/>
      <c r="BB529" s="131"/>
      <c r="BC529" s="191"/>
      <c r="BF529" s="191"/>
    </row>
    <row r="530" spans="1:58" ht="20.149999999999999" customHeight="1">
      <c r="A530" s="21"/>
      <c r="B530" s="8"/>
      <c r="C530" s="434" t="s">
        <v>63</v>
      </c>
      <c r="D530" s="434"/>
      <c r="E530" s="434"/>
      <c r="F530" s="434"/>
      <c r="G530" s="434"/>
      <c r="H530" s="434"/>
      <c r="I530" s="434"/>
      <c r="J530" s="434"/>
      <c r="K530" s="434"/>
      <c r="L530" s="434"/>
      <c r="M530" s="434"/>
      <c r="N530" s="434"/>
      <c r="O530" s="434"/>
      <c r="P530" s="434"/>
      <c r="Q530" s="434"/>
      <c r="R530" s="434"/>
      <c r="S530" s="434"/>
      <c r="T530" s="434"/>
      <c r="U530" s="434"/>
      <c r="V530" s="434"/>
      <c r="W530" s="434"/>
      <c r="X530" s="434"/>
      <c r="Y530" s="434"/>
      <c r="Z530" s="434"/>
      <c r="AA530" s="434"/>
      <c r="AB530" s="434"/>
      <c r="AC530" s="434"/>
      <c r="AD530" s="434"/>
      <c r="AE530" s="8"/>
      <c r="AF530" s="21"/>
      <c r="AJ530" s="90" t="b">
        <f>IF(COUNTIF(AJ535:AJ565,TRUE)&gt;0,TRUE,FALSE)</f>
        <v>0</v>
      </c>
      <c r="AR530" s="127">
        <f>IF(AS530="","",MAX(AR$229:AR529)+1)</f>
        <v>3</v>
      </c>
      <c r="AS530" s="132" t="str">
        <f>C530&amp;":"</f>
        <v>On-Stand Security:</v>
      </c>
      <c r="AW530" s="131" t="str">
        <f t="shared" si="16"/>
        <v/>
      </c>
      <c r="AX530" s="131" t="str">
        <f t="shared" si="17"/>
        <v/>
      </c>
      <c r="AY530" s="131" t="str">
        <f t="shared" si="18"/>
        <v/>
      </c>
      <c r="AZ530" s="131" t="str">
        <f t="shared" si="19"/>
        <v/>
      </c>
      <c r="BA530" s="131"/>
      <c r="BB530" s="131"/>
      <c r="BC530" s="191"/>
      <c r="BF530" s="191"/>
    </row>
    <row r="531" spans="1:58" ht="10.25" customHeight="1">
      <c r="A531" s="21"/>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21"/>
      <c r="AR531" s="127" t="str">
        <f>IF(AS531="","",MAX(AR$229:AR530)+1)</f>
        <v/>
      </c>
      <c r="AW531" s="131" t="str">
        <f t="shared" si="16"/>
        <v/>
      </c>
      <c r="AX531" s="131" t="str">
        <f t="shared" si="17"/>
        <v/>
      </c>
      <c r="AY531" s="131" t="str">
        <f t="shared" si="18"/>
        <v/>
      </c>
      <c r="AZ531" s="131" t="str">
        <f t="shared" si="19"/>
        <v/>
      </c>
      <c r="BA531" s="131"/>
      <c r="BB531" s="131"/>
      <c r="BC531" s="191"/>
      <c r="BF531" s="191"/>
    </row>
    <row r="532" spans="1:58" ht="7.25" customHeight="1">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R532" s="127" t="str">
        <f>IF(AS532="","",MAX(AR$229:AR531)+1)</f>
        <v/>
      </c>
      <c r="AW532" s="131" t="str">
        <f t="shared" si="16"/>
        <v/>
      </c>
      <c r="AX532" s="131" t="str">
        <f t="shared" si="17"/>
        <v/>
      </c>
      <c r="AY532" s="131" t="str">
        <f t="shared" si="18"/>
        <v/>
      </c>
      <c r="AZ532" s="131" t="str">
        <f t="shared" si="19"/>
        <v/>
      </c>
      <c r="BA532" s="131"/>
      <c r="BB532" s="131"/>
      <c r="BC532" s="191"/>
      <c r="BF532" s="191"/>
    </row>
    <row r="533" spans="1:58" ht="130.25" customHeight="1">
      <c r="A533" s="53"/>
      <c r="B533" s="435" t="s">
        <v>306</v>
      </c>
      <c r="C533" s="435"/>
      <c r="D533" s="435"/>
      <c r="E533" s="435"/>
      <c r="F533" s="435"/>
      <c r="G533" s="435"/>
      <c r="H533" s="435"/>
      <c r="I533" s="435"/>
      <c r="J533" s="435"/>
      <c r="K533" s="435"/>
      <c r="L533" s="435"/>
      <c r="M533" s="435"/>
      <c r="N533" s="435"/>
      <c r="O533" s="435"/>
      <c r="P533" s="435"/>
      <c r="Q533" s="435"/>
      <c r="R533" s="435"/>
      <c r="S533" s="435"/>
      <c r="T533" s="435"/>
      <c r="U533" s="435"/>
      <c r="V533" s="435"/>
      <c r="W533" s="435"/>
      <c r="X533" s="435"/>
      <c r="Y533" s="435"/>
      <c r="Z533" s="435"/>
      <c r="AA533" s="435"/>
      <c r="AB533" s="435"/>
      <c r="AC533" s="435"/>
      <c r="AD533" s="435"/>
      <c r="AE533" s="435"/>
      <c r="AF533" s="21"/>
      <c r="AR533" s="127" t="str">
        <f>IF(AS533="","",MAX(AR$229:AR532)+1)</f>
        <v/>
      </c>
      <c r="AW533" s="131" t="str">
        <f t="shared" si="16"/>
        <v/>
      </c>
      <c r="AX533" s="131" t="str">
        <f t="shared" si="17"/>
        <v/>
      </c>
      <c r="AY533" s="131" t="str">
        <f t="shared" si="18"/>
        <v/>
      </c>
      <c r="AZ533" s="131" t="str">
        <f t="shared" si="19"/>
        <v/>
      </c>
      <c r="BA533" s="131"/>
      <c r="BB533" s="131"/>
      <c r="BC533" s="191"/>
      <c r="BF533" s="191"/>
    </row>
    <row r="534" spans="1:58" ht="7.25" customHeight="1" thickBot="1">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R534" s="127" t="str">
        <f>IF(AS534="","",MAX(AR$229:AR533)+1)</f>
        <v/>
      </c>
      <c r="AW534" s="131" t="str">
        <f t="shared" si="16"/>
        <v/>
      </c>
      <c r="AX534" s="131" t="str">
        <f t="shared" si="17"/>
        <v/>
      </c>
      <c r="AY534" s="131" t="str">
        <f t="shared" si="18"/>
        <v/>
      </c>
      <c r="AZ534" s="131" t="str">
        <f t="shared" si="19"/>
        <v/>
      </c>
      <c r="BA534" s="131"/>
      <c r="BB534" s="131"/>
      <c r="BC534" s="191"/>
      <c r="BF534" s="191"/>
    </row>
    <row r="535" spans="1:58" ht="25.25" customHeight="1" thickBot="1">
      <c r="A535" s="21"/>
      <c r="B535" s="405" t="s">
        <v>54</v>
      </c>
      <c r="C535" s="406"/>
      <c r="D535" s="406"/>
      <c r="E535" s="406"/>
      <c r="F535" s="406"/>
      <c r="G535" s="406"/>
      <c r="H535" s="406"/>
      <c r="I535" s="406"/>
      <c r="J535" s="406"/>
      <c r="K535" s="406"/>
      <c r="L535" s="406"/>
      <c r="M535" s="406"/>
      <c r="N535" s="406"/>
      <c r="O535" s="406"/>
      <c r="P535" s="406"/>
      <c r="Q535" s="406"/>
      <c r="R535" s="406"/>
      <c r="S535" s="406"/>
      <c r="T535" s="406"/>
      <c r="U535" s="406"/>
      <c r="V535" s="406"/>
      <c r="W535" s="406"/>
      <c r="X535" s="406"/>
      <c r="Y535" s="406"/>
      <c r="Z535" s="406"/>
      <c r="AA535" s="406"/>
      <c r="AB535" s="406"/>
      <c r="AC535" s="406"/>
      <c r="AD535" s="406"/>
      <c r="AE535" s="407"/>
      <c r="AF535" s="21"/>
      <c r="AR535" s="127" t="str">
        <f>IF(AS535="","",MAX(AR$229:AR534)+1)</f>
        <v/>
      </c>
      <c r="AW535" s="131" t="str">
        <f t="shared" si="16"/>
        <v/>
      </c>
      <c r="AX535" s="131" t="str">
        <f t="shared" si="17"/>
        <v/>
      </c>
      <c r="AY535" s="131" t="str">
        <f t="shared" si="18"/>
        <v/>
      </c>
      <c r="AZ535" s="131" t="str">
        <f t="shared" si="19"/>
        <v/>
      </c>
      <c r="BA535" s="131"/>
      <c r="BB535" s="131"/>
      <c r="BC535" s="191"/>
      <c r="BF535" s="191"/>
    </row>
    <row r="536" spans="1:58" ht="7.25" customHeight="1">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R536" s="127" t="str">
        <f>IF(AS536="","",MAX(AR$229:AR535)+1)</f>
        <v/>
      </c>
      <c r="AW536" s="131" t="str">
        <f t="shared" si="16"/>
        <v/>
      </c>
      <c r="AX536" s="131" t="str">
        <f t="shared" si="17"/>
        <v/>
      </c>
      <c r="AY536" s="131" t="str">
        <f t="shared" si="18"/>
        <v/>
      </c>
      <c r="AZ536" s="131" t="str">
        <f t="shared" si="19"/>
        <v/>
      </c>
      <c r="BA536" s="131"/>
      <c r="BB536" s="131"/>
      <c r="BC536" s="191"/>
      <c r="BF536" s="191"/>
    </row>
    <row r="537" spans="1:58" ht="60" customHeight="1">
      <c r="A537" s="53"/>
      <c r="B537" s="30"/>
      <c r="C537" s="409" t="s">
        <v>307</v>
      </c>
      <c r="D537" s="409"/>
      <c r="E537" s="409"/>
      <c r="F537" s="409"/>
      <c r="G537" s="409"/>
      <c r="H537" s="409"/>
      <c r="I537" s="409"/>
      <c r="J537" s="409"/>
      <c r="K537" s="409"/>
      <c r="L537" s="409"/>
      <c r="M537" s="409"/>
      <c r="N537" s="409"/>
      <c r="O537" s="409"/>
      <c r="P537" s="409"/>
      <c r="Q537" s="409"/>
      <c r="R537" s="409"/>
      <c r="S537" s="409"/>
      <c r="T537" s="409"/>
      <c r="U537" s="409"/>
      <c r="V537" s="409"/>
      <c r="W537" s="409"/>
      <c r="X537" s="409"/>
      <c r="Y537" s="409"/>
      <c r="Z537" s="409"/>
      <c r="AA537" s="409"/>
      <c r="AB537" s="409"/>
      <c r="AC537" s="409"/>
      <c r="AD537" s="409"/>
      <c r="AE537" s="30"/>
      <c r="AF537" s="21"/>
      <c r="AR537" s="127" t="str">
        <f>IF(AS537="","",MAX(AR$229:AR536)+1)</f>
        <v/>
      </c>
      <c r="AW537" s="131" t="str">
        <f t="shared" si="16"/>
        <v/>
      </c>
      <c r="AX537" s="131" t="str">
        <f t="shared" si="17"/>
        <v/>
      </c>
      <c r="AY537" s="131" t="str">
        <f t="shared" si="18"/>
        <v/>
      </c>
      <c r="AZ537" s="131" t="str">
        <f t="shared" si="19"/>
        <v/>
      </c>
      <c r="BA537" s="131"/>
      <c r="BB537" s="131"/>
      <c r="BC537" s="191"/>
      <c r="BF537" s="191"/>
    </row>
    <row r="538" spans="1:58" ht="7.25" customHeight="1">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R538" s="127" t="str">
        <f>IF(AS538="","",MAX(AR$229:AR537)+1)</f>
        <v/>
      </c>
      <c r="AW538" s="131" t="str">
        <f t="shared" si="16"/>
        <v/>
      </c>
      <c r="AX538" s="131" t="str">
        <f t="shared" si="17"/>
        <v/>
      </c>
      <c r="AY538" s="131" t="str">
        <f t="shared" si="18"/>
        <v/>
      </c>
      <c r="AZ538" s="131" t="str">
        <f t="shared" si="19"/>
        <v/>
      </c>
      <c r="BA538" s="131"/>
      <c r="BB538" s="131"/>
      <c r="BC538" s="191"/>
      <c r="BF538" s="191"/>
    </row>
    <row r="539" spans="1:58" ht="20.149999999999999" customHeight="1">
      <c r="A539" s="21"/>
      <c r="B539" s="427" t="s">
        <v>150</v>
      </c>
      <c r="C539" s="427"/>
      <c r="D539" s="427"/>
      <c r="E539" s="427"/>
      <c r="F539" s="427"/>
      <c r="G539" s="427"/>
      <c r="H539" s="427"/>
      <c r="I539" s="427"/>
      <c r="J539" s="427"/>
      <c r="K539" s="427"/>
      <c r="L539" s="427"/>
      <c r="M539" s="427"/>
      <c r="N539" s="427"/>
      <c r="O539" s="427"/>
      <c r="P539" s="427"/>
      <c r="Q539" s="376" t="s">
        <v>2735</v>
      </c>
      <c r="R539" s="376"/>
      <c r="S539" s="376"/>
      <c r="T539" s="376"/>
      <c r="U539" s="376"/>
      <c r="V539" s="376"/>
      <c r="W539" s="368" t="s">
        <v>2744</v>
      </c>
      <c r="X539" s="361"/>
      <c r="Y539" s="361"/>
      <c r="Z539" s="403" t="s">
        <v>152</v>
      </c>
      <c r="AA539" s="403"/>
      <c r="AB539" s="403"/>
      <c r="AC539" s="403"/>
      <c r="AD539" s="403"/>
      <c r="AE539" s="403"/>
      <c r="AF539" s="21"/>
      <c r="AR539" s="127" t="str">
        <f>IF(AS539="","",MAX(AR$229:AR538)+1)</f>
        <v/>
      </c>
      <c r="AW539" s="131" t="str">
        <f t="shared" si="16"/>
        <v/>
      </c>
      <c r="AX539" s="131" t="str">
        <f t="shared" si="17"/>
        <v/>
      </c>
      <c r="AY539" s="131" t="str">
        <f t="shared" si="18"/>
        <v/>
      </c>
      <c r="AZ539" s="131" t="str">
        <f t="shared" si="19"/>
        <v/>
      </c>
      <c r="BA539" s="131"/>
      <c r="BB539" s="131"/>
      <c r="BC539" s="191"/>
      <c r="BF539" s="191"/>
    </row>
    <row r="540" spans="1:58" ht="20.149999999999999" customHeight="1">
      <c r="A540" s="21"/>
      <c r="B540" s="427"/>
      <c r="C540" s="427"/>
      <c r="D540" s="427"/>
      <c r="E540" s="427"/>
      <c r="F540" s="427"/>
      <c r="G540" s="427"/>
      <c r="H540" s="427"/>
      <c r="I540" s="427"/>
      <c r="J540" s="427"/>
      <c r="K540" s="427"/>
      <c r="L540" s="427"/>
      <c r="M540" s="427"/>
      <c r="N540" s="427"/>
      <c r="O540" s="427"/>
      <c r="P540" s="427"/>
      <c r="Q540" s="347" t="s">
        <v>66</v>
      </c>
      <c r="R540" s="347"/>
      <c r="S540" s="347"/>
      <c r="T540" s="347" t="s">
        <v>67</v>
      </c>
      <c r="U540" s="347"/>
      <c r="V540" s="347"/>
      <c r="W540" s="361"/>
      <c r="X540" s="361"/>
      <c r="Y540" s="361"/>
      <c r="Z540" s="347" t="s">
        <v>66</v>
      </c>
      <c r="AA540" s="347"/>
      <c r="AB540" s="347"/>
      <c r="AC540" s="347" t="s">
        <v>67</v>
      </c>
      <c r="AD540" s="347"/>
      <c r="AE540" s="347"/>
      <c r="AF540" s="21"/>
      <c r="AR540" s="127" t="str">
        <f>IF(AS540="","",MAX(AR$229:AR539)+1)</f>
        <v/>
      </c>
      <c r="AW540" s="131" t="str">
        <f t="shared" si="16"/>
        <v/>
      </c>
      <c r="AX540" s="131" t="str">
        <f t="shared" si="17"/>
        <v/>
      </c>
      <c r="AY540" s="131" t="str">
        <f t="shared" si="18"/>
        <v/>
      </c>
      <c r="AZ540" s="131" t="str">
        <f t="shared" si="19"/>
        <v/>
      </c>
      <c r="BA540" s="131"/>
      <c r="BB540" s="131"/>
      <c r="BC540" s="191"/>
      <c r="BF540" s="191"/>
    </row>
    <row r="541" spans="1:58" ht="7.25" customHeight="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R541" s="127" t="str">
        <f>IF(AS541="","",MAX(AR$229:AR540)+1)</f>
        <v/>
      </c>
      <c r="AW541" s="131" t="str">
        <f t="shared" si="16"/>
        <v/>
      </c>
      <c r="AX541" s="131" t="str">
        <f t="shared" si="17"/>
        <v/>
      </c>
      <c r="AY541" s="131" t="str">
        <f t="shared" si="18"/>
        <v/>
      </c>
      <c r="AZ541" s="131" t="str">
        <f t="shared" si="19"/>
        <v/>
      </c>
      <c r="BA541" s="131"/>
      <c r="BB541" s="131"/>
      <c r="BC541" s="191"/>
      <c r="BF541" s="191"/>
    </row>
    <row r="542" spans="1:58" ht="20.149999999999999" customHeight="1">
      <c r="A542" s="53"/>
      <c r="B542" s="348" t="s">
        <v>308</v>
      </c>
      <c r="C542" s="348"/>
      <c r="D542" s="348"/>
      <c r="E542" s="348"/>
      <c r="F542" s="348"/>
      <c r="G542" s="348"/>
      <c r="H542" s="348"/>
      <c r="I542" s="348"/>
      <c r="J542" s="348"/>
      <c r="K542" s="348"/>
      <c r="L542" s="348"/>
      <c r="M542" s="348"/>
      <c r="N542" s="348"/>
      <c r="O542" s="348"/>
      <c r="P542" s="348"/>
      <c r="Q542" s="333">
        <f>VLOOKUP($AG542,PriceList,3,FALSE)</f>
        <v>232.87</v>
      </c>
      <c r="R542" s="333"/>
      <c r="S542" s="333"/>
      <c r="T542" s="333">
        <f>VLOOKUP($AG542,PriceList,4,FALSE)</f>
        <v>260.81439999999998</v>
      </c>
      <c r="U542" s="333"/>
      <c r="V542" s="333"/>
      <c r="W542" s="336"/>
      <c r="X542" s="337"/>
      <c r="Y542" s="338"/>
      <c r="Z542" s="335">
        <f>Q542*W542</f>
        <v>0</v>
      </c>
      <c r="AA542" s="333"/>
      <c r="AB542" s="333"/>
      <c r="AC542" s="333">
        <f>T542*W542</f>
        <v>0</v>
      </c>
      <c r="AD542" s="333"/>
      <c r="AE542" s="333"/>
      <c r="AF542" s="21"/>
      <c r="AG542" s="56" t="s">
        <v>309</v>
      </c>
      <c r="AH542" s="61" t="s">
        <v>155</v>
      </c>
      <c r="AI542" s="61" t="b">
        <f>AND(W542&gt;0,AH542="Y")</f>
        <v>0</v>
      </c>
      <c r="AJ542" s="90" t="b">
        <f>OR(ISERROR(Q542),ISERROR(T542),ISERROR(Z542),ISERROR(AC542))</f>
        <v>0</v>
      </c>
      <c r="AQ542" s="130" t="s">
        <v>310</v>
      </c>
      <c r="AR542" s="127" t="str">
        <f>IF(AS542="","",MAX(AR$229:AR541)+1)</f>
        <v/>
      </c>
      <c r="AS542" s="140" t="str">
        <f>IF(W542&gt;0,AQ542,"")</f>
        <v/>
      </c>
      <c r="AT542" s="141" t="str">
        <f>IF(W542&gt;0,W542,"")</f>
        <v/>
      </c>
      <c r="AU542" s="142" t="str">
        <f>IF(W542&gt;0,Z542,"")</f>
        <v/>
      </c>
      <c r="AV542" s="142" t="str">
        <f>IF(W542&gt;0,AC542,"")</f>
        <v/>
      </c>
      <c r="AW542" s="131" t="str">
        <f t="shared" si="16"/>
        <v/>
      </c>
      <c r="AX542" s="131" t="str">
        <f t="shared" si="17"/>
        <v/>
      </c>
      <c r="AY542" s="131" t="str">
        <f t="shared" si="18"/>
        <v/>
      </c>
      <c r="AZ542" s="131" t="str">
        <f t="shared" si="19"/>
        <v/>
      </c>
      <c r="BA542" s="131"/>
      <c r="BB542" s="131"/>
      <c r="BC542" s="191"/>
      <c r="BF542" s="191"/>
    </row>
    <row r="543" spans="1:58" ht="5.15" customHeight="1">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R543" s="127" t="str">
        <f>IF(AS543="","",MAX(AR$229:AR542)+1)</f>
        <v/>
      </c>
      <c r="AW543" s="131" t="str">
        <f t="shared" si="16"/>
        <v/>
      </c>
      <c r="AX543" s="131" t="str">
        <f t="shared" si="17"/>
        <v/>
      </c>
      <c r="AY543" s="131" t="str">
        <f t="shared" si="18"/>
        <v/>
      </c>
      <c r="AZ543" s="131" t="str">
        <f t="shared" si="19"/>
        <v/>
      </c>
      <c r="BA543" s="131"/>
      <c r="BB543" s="131"/>
      <c r="BC543" s="191"/>
      <c r="BF543" s="191"/>
    </row>
    <row r="544" spans="1:58" ht="5.15" customHeight="1">
      <c r="A544" s="21"/>
      <c r="B544" s="21"/>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21"/>
      <c r="AF544" s="21"/>
      <c r="AR544" s="127" t="str">
        <f>IF(AS544="","",MAX(AR$229:AR543)+1)</f>
        <v/>
      </c>
      <c r="AW544" s="131" t="str">
        <f t="shared" si="16"/>
        <v/>
      </c>
      <c r="AX544" s="131" t="str">
        <f t="shared" si="17"/>
        <v/>
      </c>
      <c r="AY544" s="131" t="str">
        <f t="shared" si="18"/>
        <v/>
      </c>
      <c r="AZ544" s="131" t="str">
        <f t="shared" si="19"/>
        <v/>
      </c>
      <c r="BA544" s="131"/>
      <c r="BB544" s="131"/>
      <c r="BC544" s="191"/>
      <c r="BF544" s="191"/>
    </row>
    <row r="545" spans="1:58" ht="5.15" customHeight="1">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R545" s="127" t="str">
        <f>IF(AS545="","",MAX(AR$229:AR544)+1)</f>
        <v/>
      </c>
      <c r="AW545" s="131" t="str">
        <f t="shared" si="16"/>
        <v/>
      </c>
      <c r="AX545" s="131" t="str">
        <f t="shared" si="17"/>
        <v/>
      </c>
      <c r="AY545" s="131" t="str">
        <f t="shared" si="18"/>
        <v/>
      </c>
      <c r="AZ545" s="131" t="str">
        <f t="shared" si="19"/>
        <v/>
      </c>
      <c r="BA545" s="131"/>
      <c r="BB545" s="131"/>
      <c r="BC545" s="191"/>
      <c r="BF545" s="191"/>
    </row>
    <row r="546" spans="1:58" ht="20.149999999999999" customHeight="1">
      <c r="A546" s="53"/>
      <c r="B546" s="348" t="s">
        <v>311</v>
      </c>
      <c r="C546" s="348"/>
      <c r="D546" s="348"/>
      <c r="E546" s="348"/>
      <c r="F546" s="348"/>
      <c r="G546" s="348"/>
      <c r="H546" s="348"/>
      <c r="I546" s="348"/>
      <c r="J546" s="348"/>
      <c r="K546" s="348"/>
      <c r="L546" s="348"/>
      <c r="M546" s="348"/>
      <c r="N546" s="348"/>
      <c r="O546" s="348"/>
      <c r="P546" s="348"/>
      <c r="Q546" s="333">
        <f>VLOOKUP($AG546,PriceList,3,FALSE)</f>
        <v>407.25</v>
      </c>
      <c r="R546" s="333"/>
      <c r="S546" s="333"/>
      <c r="T546" s="333">
        <f>VLOOKUP($AG546,PriceList,4,FALSE)</f>
        <v>456.12</v>
      </c>
      <c r="U546" s="333"/>
      <c r="V546" s="333"/>
      <c r="W546" s="336"/>
      <c r="X546" s="337"/>
      <c r="Y546" s="338"/>
      <c r="Z546" s="335">
        <f>Q546*W546</f>
        <v>0</v>
      </c>
      <c r="AA546" s="333"/>
      <c r="AB546" s="333"/>
      <c r="AC546" s="333">
        <f>T546*W546</f>
        <v>0</v>
      </c>
      <c r="AD546" s="333"/>
      <c r="AE546" s="333"/>
      <c r="AF546" s="21"/>
      <c r="AG546" s="56" t="s">
        <v>312</v>
      </c>
      <c r="AH546" s="61" t="s">
        <v>155</v>
      </c>
      <c r="AI546" s="61" t="b">
        <f>AND(W546&gt;0,AH546="Y")</f>
        <v>0</v>
      </c>
      <c r="AJ546" s="90" t="b">
        <f>OR(ISERROR(Q546),ISERROR(T546),ISERROR(Z546),ISERROR(AC546))</f>
        <v>0</v>
      </c>
      <c r="AQ546" s="130" t="s">
        <v>313</v>
      </c>
      <c r="AR546" s="127" t="str">
        <f>IF(AS546="","",MAX(AR$229:AR545)+1)</f>
        <v/>
      </c>
      <c r="AS546" s="140" t="str">
        <f>IF(W546&gt;0,AQ546,"")</f>
        <v/>
      </c>
      <c r="AT546" s="141" t="str">
        <f>IF(W546&gt;0,W546,"")</f>
        <v/>
      </c>
      <c r="AU546" s="142" t="str">
        <f>IF(W546&gt;0,Z546,"")</f>
        <v/>
      </c>
      <c r="AV546" s="142" t="str">
        <f>IF(W546&gt;0,AC546,"")</f>
        <v/>
      </c>
      <c r="AW546" s="131" t="str">
        <f t="shared" si="16"/>
        <v/>
      </c>
      <c r="AX546" s="131" t="str">
        <f t="shared" si="17"/>
        <v/>
      </c>
      <c r="AY546" s="131" t="str">
        <f t="shared" si="18"/>
        <v/>
      </c>
      <c r="AZ546" s="131" t="str">
        <f t="shared" si="19"/>
        <v/>
      </c>
      <c r="BA546" s="131"/>
      <c r="BB546" s="131"/>
      <c r="BC546" s="191"/>
      <c r="BF546" s="191"/>
    </row>
    <row r="547" spans="1:58" ht="5.15" customHeight="1">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R547" s="127" t="str">
        <f>IF(AS547="","",MAX(AR$229:AR546)+1)</f>
        <v/>
      </c>
      <c r="AW547" s="131" t="str">
        <f t="shared" si="16"/>
        <v/>
      </c>
      <c r="AX547" s="131" t="str">
        <f t="shared" si="17"/>
        <v/>
      </c>
      <c r="AY547" s="131" t="str">
        <f t="shared" si="18"/>
        <v/>
      </c>
      <c r="AZ547" s="131" t="str">
        <f t="shared" si="19"/>
        <v/>
      </c>
      <c r="BA547" s="131"/>
      <c r="BB547" s="131"/>
      <c r="BC547" s="191"/>
      <c r="BF547" s="191"/>
    </row>
    <row r="548" spans="1:58" ht="5.15" customHeight="1">
      <c r="A548" s="21"/>
      <c r="B548" s="21"/>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21"/>
      <c r="AF548" s="21"/>
      <c r="AR548" s="127" t="str">
        <f>IF(AS548="","",MAX(AR$229:AR547)+1)</f>
        <v/>
      </c>
      <c r="AW548" s="131" t="str">
        <f t="shared" si="16"/>
        <v/>
      </c>
      <c r="AX548" s="131" t="str">
        <f t="shared" si="17"/>
        <v/>
      </c>
      <c r="AY548" s="131" t="str">
        <f t="shared" si="18"/>
        <v/>
      </c>
      <c r="AZ548" s="131" t="str">
        <f t="shared" si="19"/>
        <v/>
      </c>
      <c r="BA548" s="131"/>
      <c r="BB548" s="131"/>
      <c r="BC548" s="191"/>
      <c r="BF548" s="191"/>
    </row>
    <row r="549" spans="1:58" ht="10.25" customHeight="1" thickBot="1">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R549" s="127" t="str">
        <f>IF(AS549="","",MAX(AR$229:AR548)+1)</f>
        <v/>
      </c>
      <c r="AW549" s="131" t="str">
        <f t="shared" si="16"/>
        <v/>
      </c>
      <c r="AX549" s="131" t="str">
        <f t="shared" si="17"/>
        <v/>
      </c>
      <c r="AY549" s="131" t="str">
        <f t="shared" si="18"/>
        <v/>
      </c>
      <c r="AZ549" s="131" t="str">
        <f t="shared" si="19"/>
        <v/>
      </c>
      <c r="BA549" s="131"/>
      <c r="BB549" s="131"/>
      <c r="BC549" s="191"/>
      <c r="BF549" s="191"/>
    </row>
    <row r="550" spans="1:58" ht="25.25" customHeight="1" thickBot="1">
      <c r="A550" s="21"/>
      <c r="B550" s="405" t="s">
        <v>314</v>
      </c>
      <c r="C550" s="406"/>
      <c r="D550" s="406"/>
      <c r="E550" s="406"/>
      <c r="F550" s="406"/>
      <c r="G550" s="406"/>
      <c r="H550" s="406"/>
      <c r="I550" s="406"/>
      <c r="J550" s="406"/>
      <c r="K550" s="406"/>
      <c r="L550" s="406"/>
      <c r="M550" s="406"/>
      <c r="N550" s="406"/>
      <c r="O550" s="406"/>
      <c r="P550" s="406"/>
      <c r="Q550" s="406"/>
      <c r="R550" s="406"/>
      <c r="S550" s="406"/>
      <c r="T550" s="406"/>
      <c r="U550" s="406"/>
      <c r="V550" s="406"/>
      <c r="W550" s="406"/>
      <c r="X550" s="406"/>
      <c r="Y550" s="406"/>
      <c r="Z550" s="406"/>
      <c r="AA550" s="406"/>
      <c r="AB550" s="406"/>
      <c r="AC550" s="406"/>
      <c r="AD550" s="406"/>
      <c r="AE550" s="407"/>
      <c r="AF550" s="21"/>
      <c r="AR550" s="127" t="str">
        <f>IF(AS550="","",MAX(AR$229:AR549)+1)</f>
        <v/>
      </c>
      <c r="AW550" s="131" t="str">
        <f t="shared" si="16"/>
        <v/>
      </c>
      <c r="AX550" s="131" t="str">
        <f t="shared" si="17"/>
        <v/>
      </c>
      <c r="AY550" s="131" t="str">
        <f t="shared" si="18"/>
        <v/>
      </c>
      <c r="AZ550" s="131" t="str">
        <f t="shared" si="19"/>
        <v/>
      </c>
      <c r="BA550" s="131"/>
      <c r="BB550" s="131"/>
      <c r="BC550" s="191"/>
      <c r="BF550" s="191"/>
    </row>
    <row r="551" spans="1:58" ht="7.25" customHeight="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R551" s="127" t="str">
        <f>IF(AS551="","",MAX(AR$229:AR550)+1)</f>
        <v/>
      </c>
      <c r="AW551" s="131" t="str">
        <f t="shared" si="16"/>
        <v/>
      </c>
      <c r="AX551" s="131" t="str">
        <f t="shared" si="17"/>
        <v/>
      </c>
      <c r="AY551" s="131" t="str">
        <f t="shared" si="18"/>
        <v/>
      </c>
      <c r="AZ551" s="131" t="str">
        <f t="shared" si="19"/>
        <v/>
      </c>
      <c r="BA551" s="131"/>
      <c r="BB551" s="131"/>
      <c r="BC551" s="191"/>
      <c r="BF551" s="191"/>
    </row>
    <row r="552" spans="1:58" ht="40.25" customHeight="1">
      <c r="A552" s="53"/>
      <c r="B552" s="30"/>
      <c r="C552" s="409" t="s">
        <v>315</v>
      </c>
      <c r="D552" s="409"/>
      <c r="E552" s="409"/>
      <c r="F552" s="409"/>
      <c r="G552" s="409"/>
      <c r="H552" s="409"/>
      <c r="I552" s="409"/>
      <c r="J552" s="409"/>
      <c r="K552" s="409"/>
      <c r="L552" s="409"/>
      <c r="M552" s="409"/>
      <c r="N552" s="409"/>
      <c r="O552" s="409"/>
      <c r="P552" s="409"/>
      <c r="Q552" s="409"/>
      <c r="R552" s="409"/>
      <c r="S552" s="409"/>
      <c r="T552" s="409"/>
      <c r="U552" s="409"/>
      <c r="V552" s="409"/>
      <c r="W552" s="409"/>
      <c r="X552" s="409"/>
      <c r="Y552" s="409"/>
      <c r="Z552" s="409"/>
      <c r="AA552" s="409"/>
      <c r="AB552" s="409"/>
      <c r="AC552" s="409"/>
      <c r="AD552" s="409"/>
      <c r="AE552" s="30"/>
      <c r="AF552" s="21"/>
      <c r="AR552" s="127" t="str">
        <f>IF(AS552="","",MAX(AR$229:AR551)+1)</f>
        <v/>
      </c>
      <c r="AW552" s="131" t="str">
        <f t="shared" si="16"/>
        <v/>
      </c>
      <c r="AX552" s="131" t="str">
        <f t="shared" si="17"/>
        <v/>
      </c>
      <c r="AY552" s="131" t="str">
        <f t="shared" si="18"/>
        <v/>
      </c>
      <c r="AZ552" s="131" t="str">
        <f t="shared" si="19"/>
        <v/>
      </c>
      <c r="BA552" s="131"/>
      <c r="BB552" s="131"/>
      <c r="BC552" s="191"/>
      <c r="BF552" s="191"/>
    </row>
    <row r="553" spans="1:58" ht="7.25" customHeight="1">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R553" s="127" t="str">
        <f>IF(AS553="","",MAX(AR$229:AR552)+1)</f>
        <v/>
      </c>
      <c r="AW553" s="131" t="str">
        <f t="shared" si="16"/>
        <v/>
      </c>
      <c r="AX553" s="131" t="str">
        <f t="shared" si="17"/>
        <v/>
      </c>
      <c r="AY553" s="131" t="str">
        <f t="shared" si="18"/>
        <v/>
      </c>
      <c r="AZ553" s="131" t="str">
        <f t="shared" si="19"/>
        <v/>
      </c>
      <c r="BA553" s="131"/>
      <c r="BB553" s="131"/>
      <c r="BC553" s="191"/>
      <c r="BF553" s="191"/>
    </row>
    <row r="554" spans="1:58" ht="20.149999999999999" customHeight="1">
      <c r="A554" s="21"/>
      <c r="B554" s="31"/>
      <c r="C554" s="31"/>
      <c r="D554" s="31"/>
      <c r="E554" s="31"/>
      <c r="F554" s="31"/>
      <c r="G554" s="31"/>
      <c r="H554" s="21"/>
      <c r="I554" s="21"/>
      <c r="J554" s="21"/>
      <c r="K554" s="21"/>
      <c r="L554" s="21"/>
      <c r="M554" s="21"/>
      <c r="N554" s="287"/>
      <c r="O554" s="287"/>
      <c r="P554" s="287"/>
      <c r="Q554" s="287"/>
      <c r="R554" s="287"/>
      <c r="S554" s="287"/>
      <c r="T554" s="475" t="s">
        <v>317</v>
      </c>
      <c r="U554" s="476"/>
      <c r="V554" s="476"/>
      <c r="W554" s="475" t="s">
        <v>318</v>
      </c>
      <c r="X554" s="476"/>
      <c r="Y554" s="476"/>
      <c r="Z554" s="480"/>
      <c r="AA554" s="480"/>
      <c r="AB554" s="480"/>
      <c r="AC554" s="480"/>
      <c r="AD554" s="480"/>
      <c r="AE554" s="480"/>
      <c r="AF554" s="21"/>
      <c r="AR554" s="127" t="str">
        <f>IF(AS554="","",MAX(AR$229:AR553)+1)</f>
        <v/>
      </c>
      <c r="AW554" s="131" t="str">
        <f t="shared" si="16"/>
        <v/>
      </c>
      <c r="AX554" s="131" t="str">
        <f t="shared" si="17"/>
        <v/>
      </c>
      <c r="AY554" s="131" t="str">
        <f t="shared" si="18"/>
        <v/>
      </c>
      <c r="AZ554" s="131" t="str">
        <f t="shared" si="19"/>
        <v/>
      </c>
      <c r="BA554" s="131"/>
      <c r="BB554" s="131"/>
      <c r="BC554" s="191"/>
      <c r="BF554" s="191"/>
    </row>
    <row r="555" spans="1:58" ht="20.149999999999999" customHeight="1">
      <c r="A555" s="21"/>
      <c r="B555" s="31"/>
      <c r="C555" s="32"/>
      <c r="D555" s="32"/>
      <c r="E555" s="32"/>
      <c r="F555" s="32"/>
      <c r="G555" s="32"/>
      <c r="H555" s="32"/>
      <c r="I555" s="32"/>
      <c r="J555" s="32"/>
      <c r="K555" s="32"/>
      <c r="L555" s="32"/>
      <c r="M555" s="21"/>
      <c r="N555" s="376" t="s">
        <v>2736</v>
      </c>
      <c r="O555" s="376"/>
      <c r="P555" s="376"/>
      <c r="Q555" s="376"/>
      <c r="R555" s="376"/>
      <c r="S555" s="376"/>
      <c r="T555" s="476"/>
      <c r="U555" s="476"/>
      <c r="V555" s="476"/>
      <c r="W555" s="476"/>
      <c r="X555" s="476"/>
      <c r="Y555" s="476"/>
      <c r="Z555" s="403" t="s">
        <v>152</v>
      </c>
      <c r="AA555" s="403"/>
      <c r="AB555" s="403"/>
      <c r="AC555" s="403"/>
      <c r="AD555" s="403"/>
      <c r="AE555" s="403"/>
      <c r="AF555" s="21"/>
      <c r="AR555" s="127" t="str">
        <f>IF(AS555="","",MAX(AR$229:AR554)+1)</f>
        <v/>
      </c>
      <c r="AW555" s="131" t="str">
        <f t="shared" si="16"/>
        <v/>
      </c>
      <c r="AX555" s="131" t="str">
        <f t="shared" si="17"/>
        <v/>
      </c>
      <c r="AY555" s="131" t="str">
        <f t="shared" si="18"/>
        <v/>
      </c>
      <c r="AZ555" s="131" t="str">
        <f t="shared" si="19"/>
        <v/>
      </c>
      <c r="BA555" s="131"/>
      <c r="BB555" s="131"/>
      <c r="BC555" s="191"/>
      <c r="BF555" s="191"/>
    </row>
    <row r="556" spans="1:58" ht="7.25" customHeight="1">
      <c r="A556" s="21"/>
      <c r="B556" s="32"/>
      <c r="C556" s="32"/>
      <c r="D556" s="32"/>
      <c r="E556" s="32"/>
      <c r="F556" s="32"/>
      <c r="G556" s="32"/>
      <c r="H556" s="32"/>
      <c r="I556" s="32"/>
      <c r="J556" s="32"/>
      <c r="K556" s="32"/>
      <c r="L556" s="32"/>
      <c r="M556" s="21"/>
      <c r="N556" s="21"/>
      <c r="O556" s="21"/>
      <c r="P556" s="21"/>
      <c r="Q556" s="21"/>
      <c r="R556" s="21"/>
      <c r="S556" s="21"/>
      <c r="T556" s="21"/>
      <c r="U556" s="21"/>
      <c r="V556" s="21"/>
      <c r="W556" s="21"/>
      <c r="X556" s="21"/>
      <c r="Y556" s="21"/>
      <c r="Z556" s="21"/>
      <c r="AA556" s="21"/>
      <c r="AB556" s="21"/>
      <c r="AC556" s="21"/>
      <c r="AD556" s="21"/>
      <c r="AE556" s="21"/>
      <c r="AF556" s="21"/>
      <c r="AR556" s="127" t="str">
        <f>IF(AS556="","",MAX(AR$229:AR555)+1)</f>
        <v/>
      </c>
      <c r="AW556" s="131" t="str">
        <f t="shared" si="16"/>
        <v/>
      </c>
      <c r="AX556" s="131" t="str">
        <f t="shared" si="17"/>
        <v/>
      </c>
      <c r="AY556" s="131" t="str">
        <f t="shared" si="18"/>
        <v/>
      </c>
      <c r="AZ556" s="131" t="str">
        <f t="shared" si="19"/>
        <v/>
      </c>
      <c r="BA556" s="131"/>
      <c r="BB556" s="131"/>
      <c r="BC556" s="191"/>
      <c r="BF556" s="191"/>
    </row>
    <row r="557" spans="1:58" ht="20.149999999999999" customHeight="1">
      <c r="A557" s="53"/>
      <c r="B557" s="483" t="s">
        <v>319</v>
      </c>
      <c r="C557" s="483"/>
      <c r="D557" s="483"/>
      <c r="E557" s="483"/>
      <c r="F557" s="483"/>
      <c r="G557" s="483"/>
      <c r="H557" s="483"/>
      <c r="I557" s="483"/>
      <c r="J557" s="483"/>
      <c r="K557" s="483"/>
      <c r="L557" s="483"/>
      <c r="M557" s="483"/>
      <c r="N557" s="333">
        <v>22.9</v>
      </c>
      <c r="O557" s="333"/>
      <c r="P557" s="333"/>
      <c r="Q557" s="333"/>
      <c r="R557" s="333"/>
      <c r="S557" s="666"/>
      <c r="T557" s="336"/>
      <c r="U557" s="337"/>
      <c r="V557" s="338"/>
      <c r="W557" s="348">
        <f>SUM(K560:M564,Z560:AB564)</f>
        <v>0</v>
      </c>
      <c r="X557" s="348"/>
      <c r="Y557" s="348"/>
      <c r="Z557" s="384">
        <f>(N557*W557)*T557</f>
        <v>0</v>
      </c>
      <c r="AA557" s="384"/>
      <c r="AB557" s="384"/>
      <c r="AC557" s="384"/>
      <c r="AD557" s="384"/>
      <c r="AE557" s="384"/>
      <c r="AF557" s="21"/>
      <c r="AG557" s="56" t="s">
        <v>320</v>
      </c>
      <c r="AJ557" s="90" t="b">
        <f>OR(ISERROR(N557),ISERROR(Q557),ISERROR(Z557),ISERROR(AC557))</f>
        <v>0</v>
      </c>
      <c r="AQ557" s="130" t="s">
        <v>321</v>
      </c>
      <c r="AR557" s="127" t="str">
        <f>IF(AS557="","",MAX(AR$229:AR556)+1)</f>
        <v/>
      </c>
      <c r="AS557" s="140" t="str">
        <f>IF(W557&gt;0,AQ557,"")</f>
        <v/>
      </c>
      <c r="AT557" s="141" t="str">
        <f>IF(W557&gt;0,W557,"")</f>
        <v/>
      </c>
      <c r="AU557" s="142" t="str">
        <f>IF(W557&gt;0,Z557,"")</f>
        <v/>
      </c>
      <c r="AV557" s="142" t="str">
        <f>IF(W557&gt;0,AC557,"")</f>
        <v/>
      </c>
      <c r="AW557" s="131" t="str">
        <f t="shared" si="16"/>
        <v/>
      </c>
      <c r="AX557" s="131" t="str">
        <f t="shared" si="17"/>
        <v/>
      </c>
      <c r="AY557" s="131" t="str">
        <f t="shared" si="18"/>
        <v/>
      </c>
      <c r="AZ557" s="131" t="str">
        <f t="shared" si="19"/>
        <v/>
      </c>
      <c r="BA557" s="131"/>
      <c r="BB557" s="131"/>
      <c r="BC557" s="191"/>
      <c r="BF557" s="191"/>
    </row>
    <row r="558" spans="1:58" ht="15" customHeight="1" thickBo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R558" s="127" t="str">
        <f>IF(AS558="","",MAX(AR$229:AR557)+1)</f>
        <v/>
      </c>
      <c r="AW558" s="131" t="str">
        <f t="shared" si="16"/>
        <v/>
      </c>
      <c r="AX558" s="131" t="str">
        <f t="shared" si="17"/>
        <v/>
      </c>
      <c r="AY558" s="131" t="str">
        <f t="shared" si="18"/>
        <v/>
      </c>
      <c r="AZ558" s="131" t="str">
        <f t="shared" si="19"/>
        <v/>
      </c>
      <c r="BA558" s="131"/>
      <c r="BB558" s="131"/>
      <c r="BC558" s="191"/>
      <c r="BF558" s="191"/>
    </row>
    <row r="559" spans="1:58" ht="20.149999999999999" customHeight="1">
      <c r="A559" s="21"/>
      <c r="B559" s="479" t="s">
        <v>322</v>
      </c>
      <c r="C559" s="477"/>
      <c r="D559" s="477"/>
      <c r="E559" s="477" t="s">
        <v>323</v>
      </c>
      <c r="F559" s="477"/>
      <c r="G559" s="477"/>
      <c r="H559" s="477" t="s">
        <v>324</v>
      </c>
      <c r="I559" s="477"/>
      <c r="J559" s="477"/>
      <c r="K559" s="477" t="s">
        <v>318</v>
      </c>
      <c r="L559" s="477"/>
      <c r="M559" s="477"/>
      <c r="N559" s="477" t="s">
        <v>2735</v>
      </c>
      <c r="O559" s="477"/>
      <c r="P559" s="478"/>
      <c r="Q559" s="479" t="s">
        <v>322</v>
      </c>
      <c r="R559" s="477"/>
      <c r="S559" s="477"/>
      <c r="T559" s="477" t="s">
        <v>323</v>
      </c>
      <c r="U559" s="477"/>
      <c r="V559" s="477"/>
      <c r="W559" s="477" t="s">
        <v>324</v>
      </c>
      <c r="X559" s="477"/>
      <c r="Y559" s="477"/>
      <c r="Z559" s="477" t="s">
        <v>318</v>
      </c>
      <c r="AA559" s="477"/>
      <c r="AB559" s="477"/>
      <c r="AC559" s="477" t="s">
        <v>2735</v>
      </c>
      <c r="AD559" s="477"/>
      <c r="AE559" s="478"/>
      <c r="AF559" s="21"/>
      <c r="AR559" s="127" t="str">
        <f>IF(AS559="","",MAX(AR$229:AR558)+1)</f>
        <v/>
      </c>
      <c r="AW559" s="131" t="str">
        <f t="shared" si="16"/>
        <v/>
      </c>
      <c r="AX559" s="131" t="str">
        <f t="shared" si="17"/>
        <v/>
      </c>
      <c r="AY559" s="131" t="str">
        <f t="shared" si="18"/>
        <v/>
      </c>
      <c r="AZ559" s="131" t="str">
        <f t="shared" si="19"/>
        <v/>
      </c>
      <c r="BA559" s="131"/>
      <c r="BB559" s="131"/>
      <c r="BC559" s="191"/>
      <c r="BF559" s="191"/>
    </row>
    <row r="560" spans="1:58" ht="40.25" customHeight="1">
      <c r="A560" s="21"/>
      <c r="B560" s="473"/>
      <c r="C560" s="474"/>
      <c r="D560" s="474"/>
      <c r="E560" s="465"/>
      <c r="F560" s="465"/>
      <c r="G560" s="465"/>
      <c r="H560" s="465"/>
      <c r="I560" s="465"/>
      <c r="J560" s="465"/>
      <c r="K560" s="461" t="str">
        <f>IF(H560=0," ",($AK560-INT($AK560))*24)</f>
        <v xml:space="preserve"> </v>
      </c>
      <c r="L560" s="461"/>
      <c r="M560" s="461"/>
      <c r="N560" s="462" t="e">
        <f>IF(K560=0,"","£"&amp;TEXT((K560*$N$557),"#,##0.00"))</f>
        <v>#VALUE!</v>
      </c>
      <c r="O560" s="463"/>
      <c r="P560" s="464"/>
      <c r="Q560" s="473"/>
      <c r="R560" s="474"/>
      <c r="S560" s="474"/>
      <c r="T560" s="465"/>
      <c r="U560" s="465"/>
      <c r="V560" s="465"/>
      <c r="W560" s="465"/>
      <c r="X560" s="465"/>
      <c r="Y560" s="465"/>
      <c r="Z560" s="461" t="str">
        <f>IF(W560=0," ",($AL560-INT($AL560))*24)</f>
        <v xml:space="preserve"> </v>
      </c>
      <c r="AA560" s="461"/>
      <c r="AB560" s="461"/>
      <c r="AC560" s="481" t="e">
        <f>IF(Z560=0,"","£"&amp;TEXT((Z560*$N$557),"#,##0.00"))</f>
        <v>#VALUE!</v>
      </c>
      <c r="AD560" s="481"/>
      <c r="AE560" s="482"/>
      <c r="AF560" s="21"/>
      <c r="AK560" s="269" t="str">
        <f>IF(H560=0," ",H560-E560)</f>
        <v xml:space="preserve"> </v>
      </c>
      <c r="AL560" s="270" t="str">
        <f>IF(W560=0," ",W560-T560)</f>
        <v xml:space="preserve"> </v>
      </c>
      <c r="AR560" s="127" t="str">
        <f>IF(AS560="","",MAX(AR$229:AR559)+1)</f>
        <v/>
      </c>
      <c r="AW560" s="131" t="str">
        <f t="shared" si="16"/>
        <v/>
      </c>
      <c r="AX560" s="131" t="str">
        <f t="shared" si="17"/>
        <v/>
      </c>
      <c r="AY560" s="131" t="str">
        <f t="shared" si="18"/>
        <v/>
      </c>
      <c r="AZ560" s="131" t="str">
        <f t="shared" si="19"/>
        <v/>
      </c>
      <c r="BA560" s="131"/>
      <c r="BB560" s="131"/>
      <c r="BC560" s="191"/>
      <c r="BF560" s="191"/>
    </row>
    <row r="561" spans="1:58" ht="40.25" customHeight="1">
      <c r="A561" s="53"/>
      <c r="B561" s="473"/>
      <c r="C561" s="474"/>
      <c r="D561" s="474"/>
      <c r="E561" s="465"/>
      <c r="F561" s="465"/>
      <c r="G561" s="465"/>
      <c r="H561" s="465"/>
      <c r="I561" s="465"/>
      <c r="J561" s="465"/>
      <c r="K561" s="461" t="str">
        <f>IF(H561=0," ",($AK561-INT($AK561))*24)</f>
        <v xml:space="preserve"> </v>
      </c>
      <c r="L561" s="461"/>
      <c r="M561" s="461"/>
      <c r="N561" s="462" t="e">
        <f t="shared" ref="N561:N564" si="20">IF(K561=0,"","£"&amp;TEXT((K561*$N$557),"#,##0.00"))</f>
        <v>#VALUE!</v>
      </c>
      <c r="O561" s="463"/>
      <c r="P561" s="464"/>
      <c r="Q561" s="473"/>
      <c r="R561" s="474"/>
      <c r="S561" s="474"/>
      <c r="T561" s="465"/>
      <c r="U561" s="465"/>
      <c r="V561" s="465"/>
      <c r="W561" s="465"/>
      <c r="X561" s="465"/>
      <c r="Y561" s="465"/>
      <c r="Z561" s="461" t="str">
        <f>IF(W561=0," ",($AL561-INT($AL561))*24)</f>
        <v xml:space="preserve"> </v>
      </c>
      <c r="AA561" s="461"/>
      <c r="AB561" s="461"/>
      <c r="AC561" s="462" t="e">
        <f t="shared" ref="AC561:AC564" si="21">IF(Z561=0,"","£"&amp;TEXT((Z561*$N$557),"#,##0.00"))</f>
        <v>#VALUE!</v>
      </c>
      <c r="AD561" s="463"/>
      <c r="AE561" s="464"/>
      <c r="AF561" s="21"/>
      <c r="AK561" s="83" t="str">
        <f t="shared" ref="AK561:AK564" si="22">IF(H561=0," ",H561-E561)</f>
        <v xml:space="preserve"> </v>
      </c>
      <c r="AL561" s="84" t="str">
        <f t="shared" ref="AL561:AL564" si="23">IF(W561=0," ",W561-T561)</f>
        <v xml:space="preserve"> </v>
      </c>
      <c r="AR561" s="127" t="str">
        <f>IF(AS561="","",MAX(AR$229:AR560)+1)</f>
        <v/>
      </c>
      <c r="AW561" s="131" t="str">
        <f t="shared" si="16"/>
        <v/>
      </c>
      <c r="AX561" s="131" t="str">
        <f t="shared" si="17"/>
        <v/>
      </c>
      <c r="AY561" s="131" t="str">
        <f t="shared" si="18"/>
        <v/>
      </c>
      <c r="AZ561" s="131" t="str">
        <f t="shared" si="19"/>
        <v/>
      </c>
      <c r="BA561" s="131"/>
      <c r="BB561" s="131"/>
      <c r="BC561" s="191"/>
      <c r="BF561" s="191"/>
    </row>
    <row r="562" spans="1:58" ht="40.25" customHeight="1">
      <c r="A562" s="21"/>
      <c r="B562" s="473"/>
      <c r="C562" s="474"/>
      <c r="D562" s="474"/>
      <c r="E562" s="465"/>
      <c r="F562" s="465"/>
      <c r="G562" s="465"/>
      <c r="H562" s="465"/>
      <c r="I562" s="465"/>
      <c r="J562" s="465"/>
      <c r="K562" s="461" t="str">
        <f>IF(H562=0," ",($AK562-INT($AK562))*24)</f>
        <v xml:space="preserve"> </v>
      </c>
      <c r="L562" s="461"/>
      <c r="M562" s="461"/>
      <c r="N562" s="462" t="e">
        <f t="shared" si="20"/>
        <v>#VALUE!</v>
      </c>
      <c r="O562" s="463"/>
      <c r="P562" s="464"/>
      <c r="Q562" s="473"/>
      <c r="R562" s="474"/>
      <c r="S562" s="474"/>
      <c r="T562" s="465"/>
      <c r="U562" s="465"/>
      <c r="V562" s="465"/>
      <c r="W562" s="465"/>
      <c r="X562" s="465"/>
      <c r="Y562" s="465"/>
      <c r="Z562" s="461" t="str">
        <f>IF(W562=0," ",($AL562-INT($AL562))*24)</f>
        <v xml:space="preserve"> </v>
      </c>
      <c r="AA562" s="461"/>
      <c r="AB562" s="461"/>
      <c r="AC562" s="462" t="e">
        <f t="shared" si="21"/>
        <v>#VALUE!</v>
      </c>
      <c r="AD562" s="463"/>
      <c r="AE562" s="464"/>
      <c r="AF562" s="21"/>
      <c r="AK562" s="83" t="str">
        <f t="shared" si="22"/>
        <v xml:space="preserve"> </v>
      </c>
      <c r="AL562" s="84" t="str">
        <f t="shared" si="23"/>
        <v xml:space="preserve"> </v>
      </c>
      <c r="AR562" s="127" t="str">
        <f>IF(AS562="","",MAX(AR$229:AR561)+1)</f>
        <v/>
      </c>
      <c r="AW562" s="131" t="str">
        <f t="shared" si="16"/>
        <v/>
      </c>
      <c r="AX562" s="131" t="str">
        <f t="shared" si="17"/>
        <v/>
      </c>
      <c r="AY562" s="131" t="str">
        <f t="shared" si="18"/>
        <v/>
      </c>
      <c r="AZ562" s="131" t="str">
        <f t="shared" si="19"/>
        <v/>
      </c>
      <c r="BA562" s="131"/>
      <c r="BB562" s="131"/>
      <c r="BC562" s="191"/>
      <c r="BF562" s="191"/>
    </row>
    <row r="563" spans="1:58" ht="40.25" customHeight="1">
      <c r="A563" s="21"/>
      <c r="B563" s="473"/>
      <c r="C563" s="474"/>
      <c r="D563" s="474"/>
      <c r="E563" s="465"/>
      <c r="F563" s="465"/>
      <c r="G563" s="465"/>
      <c r="H563" s="465"/>
      <c r="I563" s="465"/>
      <c r="J563" s="465"/>
      <c r="K563" s="461" t="str">
        <f>IF(H563=0," ",($AK563-INT($AK563))*24)</f>
        <v xml:space="preserve"> </v>
      </c>
      <c r="L563" s="461"/>
      <c r="M563" s="461"/>
      <c r="N563" s="462" t="e">
        <f t="shared" si="20"/>
        <v>#VALUE!</v>
      </c>
      <c r="O563" s="463"/>
      <c r="P563" s="464"/>
      <c r="Q563" s="473"/>
      <c r="R563" s="474"/>
      <c r="S563" s="474"/>
      <c r="T563" s="465"/>
      <c r="U563" s="465"/>
      <c r="V563" s="465"/>
      <c r="W563" s="465"/>
      <c r="X563" s="465"/>
      <c r="Y563" s="465"/>
      <c r="Z563" s="461" t="str">
        <f>IF(W563=0," ",($AL563-INT($AL563))*24)</f>
        <v xml:space="preserve"> </v>
      </c>
      <c r="AA563" s="461"/>
      <c r="AB563" s="461"/>
      <c r="AC563" s="462" t="e">
        <f t="shared" si="21"/>
        <v>#VALUE!</v>
      </c>
      <c r="AD563" s="463"/>
      <c r="AE563" s="464"/>
      <c r="AF563" s="21"/>
      <c r="AK563" s="83" t="str">
        <f t="shared" si="22"/>
        <v xml:space="preserve"> </v>
      </c>
      <c r="AL563" s="84" t="str">
        <f t="shared" si="23"/>
        <v xml:space="preserve"> </v>
      </c>
      <c r="AR563" s="127" t="str">
        <f>IF(AS563="","",MAX(AR$229:AR562)+1)</f>
        <v/>
      </c>
      <c r="AW563" s="131" t="str">
        <f t="shared" si="16"/>
        <v/>
      </c>
      <c r="AX563" s="131" t="str">
        <f t="shared" si="17"/>
        <v/>
      </c>
      <c r="AY563" s="131" t="str">
        <f t="shared" si="18"/>
        <v/>
      </c>
      <c r="AZ563" s="131" t="str">
        <f t="shared" si="19"/>
        <v/>
      </c>
      <c r="BA563" s="131"/>
      <c r="BB563" s="131"/>
      <c r="BC563" s="191"/>
      <c r="BF563" s="191"/>
    </row>
    <row r="564" spans="1:58" ht="40.25" customHeight="1" thickBot="1">
      <c r="A564" s="21"/>
      <c r="B564" s="466"/>
      <c r="C564" s="467"/>
      <c r="D564" s="467"/>
      <c r="E564" s="468"/>
      <c r="F564" s="468"/>
      <c r="G564" s="468"/>
      <c r="H564" s="468"/>
      <c r="I564" s="468"/>
      <c r="J564" s="468"/>
      <c r="K564" s="469" t="str">
        <f>IF(H564=0," ",($AK564-INT($AK564))*24)</f>
        <v xml:space="preserve"> </v>
      </c>
      <c r="L564" s="469"/>
      <c r="M564" s="469"/>
      <c r="N564" s="470" t="e">
        <f t="shared" si="20"/>
        <v>#VALUE!</v>
      </c>
      <c r="O564" s="471"/>
      <c r="P564" s="472"/>
      <c r="Q564" s="466"/>
      <c r="R564" s="467"/>
      <c r="S564" s="467"/>
      <c r="T564" s="468"/>
      <c r="U564" s="468"/>
      <c r="V564" s="468"/>
      <c r="W564" s="468"/>
      <c r="X564" s="468"/>
      <c r="Y564" s="468"/>
      <c r="Z564" s="469" t="str">
        <f>IF(W564=0," ",($AL564-INT($AL564))*24)</f>
        <v xml:space="preserve"> </v>
      </c>
      <c r="AA564" s="469"/>
      <c r="AB564" s="469"/>
      <c r="AC564" s="470" t="e">
        <f t="shared" si="21"/>
        <v>#VALUE!</v>
      </c>
      <c r="AD564" s="471"/>
      <c r="AE564" s="472"/>
      <c r="AF564" s="21"/>
      <c r="AK564" s="85" t="str">
        <f t="shared" si="22"/>
        <v xml:space="preserve"> </v>
      </c>
      <c r="AL564" s="86" t="str">
        <f t="shared" si="23"/>
        <v xml:space="preserve"> </v>
      </c>
      <c r="AR564" s="127" t="str">
        <f>IF(AS564="","",MAX(AR$229:AR563)+1)</f>
        <v/>
      </c>
      <c r="AW564" s="131" t="str">
        <f t="shared" si="16"/>
        <v/>
      </c>
      <c r="AX564" s="131" t="str">
        <f t="shared" si="17"/>
        <v/>
      </c>
      <c r="AY564" s="131" t="str">
        <f t="shared" si="18"/>
        <v/>
      </c>
      <c r="AZ564" s="131" t="str">
        <f t="shared" si="19"/>
        <v/>
      </c>
      <c r="BA564" s="131"/>
      <c r="BB564" s="131"/>
      <c r="BC564" s="191"/>
      <c r="BF564" s="191"/>
    </row>
    <row r="565" spans="1:58" ht="10.25" customHeight="1">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R565" s="127" t="str">
        <f>IF(AS565="","",MAX(AR$229:AR564)+1)</f>
        <v/>
      </c>
      <c r="AW565" s="131" t="str">
        <f t="shared" si="16"/>
        <v/>
      </c>
      <c r="AX565" s="131" t="str">
        <f t="shared" si="17"/>
        <v/>
      </c>
      <c r="AY565" s="131" t="str">
        <f t="shared" si="18"/>
        <v/>
      </c>
      <c r="AZ565" s="131" t="str">
        <f t="shared" si="19"/>
        <v/>
      </c>
      <c r="BA565" s="131"/>
      <c r="BB565" s="131"/>
      <c r="BC565" s="191"/>
      <c r="BF565" s="191"/>
    </row>
    <row r="566" spans="1:58" ht="20.149999999999999" customHeight="1">
      <c r="A566" s="413">
        <f>A527+1</f>
        <v>9</v>
      </c>
      <c r="B566" s="413"/>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7"/>
      <c r="AF566" s="7"/>
      <c r="AR566" s="127" t="str">
        <f>IF(AS566="","",MAX(AR$229:AR565)+1)</f>
        <v/>
      </c>
      <c r="AW566" s="131" t="str">
        <f t="shared" si="16"/>
        <v/>
      </c>
      <c r="AX566" s="131" t="str">
        <f t="shared" si="17"/>
        <v/>
      </c>
      <c r="AY566" s="131" t="str">
        <f t="shared" si="18"/>
        <v/>
      </c>
      <c r="AZ566" s="131" t="str">
        <f t="shared" si="19"/>
        <v/>
      </c>
      <c r="BA566" s="131"/>
      <c r="BB566" s="131"/>
      <c r="BC566" s="191"/>
      <c r="BF566" s="191"/>
    </row>
    <row r="567" spans="1:58" ht="10.25" customHeight="1">
      <c r="A567" s="53"/>
      <c r="B567" s="9"/>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21"/>
      <c r="AR567" s="127" t="str">
        <f>IF(AS567="","",MAX(AR$229:AR566)+1)</f>
        <v/>
      </c>
      <c r="AW567" s="131" t="str">
        <f t="shared" si="16"/>
        <v/>
      </c>
      <c r="AX567" s="131" t="str">
        <f t="shared" si="17"/>
        <v/>
      </c>
      <c r="AY567" s="131" t="str">
        <f t="shared" si="18"/>
        <v/>
      </c>
      <c r="AZ567" s="131" t="str">
        <f t="shared" si="19"/>
        <v/>
      </c>
      <c r="BA567" s="131"/>
      <c r="BB567" s="131"/>
      <c r="BC567" s="191"/>
      <c r="BF567" s="191"/>
    </row>
    <row r="568" spans="1:58" ht="10.25" customHeight="1">
      <c r="A568" s="21"/>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21"/>
      <c r="AR568" s="127" t="str">
        <f>IF(AS568="","",MAX(AR$229:AR567)+1)</f>
        <v/>
      </c>
      <c r="AW568" s="131" t="str">
        <f t="shared" si="16"/>
        <v/>
      </c>
      <c r="AX568" s="131" t="str">
        <f t="shared" si="17"/>
        <v/>
      </c>
      <c r="AY568" s="131" t="str">
        <f t="shared" si="18"/>
        <v/>
      </c>
      <c r="AZ568" s="131" t="str">
        <f t="shared" si="19"/>
        <v/>
      </c>
      <c r="BA568" s="131"/>
      <c r="BB568" s="131"/>
      <c r="BC568" s="191"/>
      <c r="BF568" s="191"/>
    </row>
    <row r="569" spans="1:58" ht="20.149999999999999" customHeight="1">
      <c r="A569" s="21"/>
      <c r="B569" s="8"/>
      <c r="C569" s="434" t="s">
        <v>64</v>
      </c>
      <c r="D569" s="434"/>
      <c r="E569" s="434"/>
      <c r="F569" s="434"/>
      <c r="G569" s="434"/>
      <c r="H569" s="434"/>
      <c r="I569" s="434"/>
      <c r="J569" s="434"/>
      <c r="K569" s="434"/>
      <c r="L569" s="434"/>
      <c r="M569" s="434"/>
      <c r="N569" s="434"/>
      <c r="O569" s="434"/>
      <c r="P569" s="434"/>
      <c r="Q569" s="434"/>
      <c r="R569" s="434"/>
      <c r="S569" s="434"/>
      <c r="T569" s="434"/>
      <c r="U569" s="434"/>
      <c r="V569" s="434"/>
      <c r="W569" s="434"/>
      <c r="X569" s="434"/>
      <c r="Y569" s="434"/>
      <c r="Z569" s="434"/>
      <c r="AA569" s="434"/>
      <c r="AB569" s="434"/>
      <c r="AC569" s="434"/>
      <c r="AD569" s="434"/>
      <c r="AE569" s="8"/>
      <c r="AF569" s="21"/>
      <c r="AJ569" s="90" t="b">
        <f>IF(COUNTIF(AJ574:AJ618,TRUE)&gt;0,TRUE,FALSE)</f>
        <v>0</v>
      </c>
      <c r="AR569" s="127">
        <f>IF(AS569="","",MAX(AR$229:AR568)+1)</f>
        <v>4</v>
      </c>
      <c r="AS569" s="132" t="str">
        <f>C569&amp;":"</f>
        <v>Fire Safety:</v>
      </c>
      <c r="AW569" s="131" t="str">
        <f t="shared" si="16"/>
        <v/>
      </c>
      <c r="AX569" s="131" t="str">
        <f t="shared" si="17"/>
        <v/>
      </c>
      <c r="AY569" s="131" t="str">
        <f t="shared" si="18"/>
        <v/>
      </c>
      <c r="AZ569" s="131" t="str">
        <f t="shared" si="19"/>
        <v/>
      </c>
      <c r="BA569" s="131"/>
      <c r="BB569" s="131"/>
      <c r="BC569" s="191"/>
      <c r="BF569" s="191"/>
    </row>
    <row r="570" spans="1:58" ht="10.25" customHeight="1">
      <c r="A570" s="21"/>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21"/>
      <c r="AR570" s="127" t="str">
        <f>IF(AS570="","",MAX(AR$229:AR569)+1)</f>
        <v/>
      </c>
      <c r="AW570" s="131" t="str">
        <f t="shared" si="16"/>
        <v/>
      </c>
      <c r="AX570" s="131" t="str">
        <f t="shared" si="17"/>
        <v/>
      </c>
      <c r="AY570" s="131" t="str">
        <f t="shared" si="18"/>
        <v/>
      </c>
      <c r="AZ570" s="131" t="str">
        <f t="shared" si="19"/>
        <v/>
      </c>
      <c r="BA570" s="131"/>
      <c r="BB570" s="131"/>
      <c r="BC570" s="191"/>
      <c r="BF570" s="191"/>
    </row>
    <row r="571" spans="1:58" ht="7.25"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R571" s="127" t="str">
        <f>IF(AS571="","",MAX(AR$229:AR570)+1)</f>
        <v/>
      </c>
      <c r="AW571" s="131" t="str">
        <f t="shared" si="16"/>
        <v/>
      </c>
      <c r="AX571" s="131" t="str">
        <f t="shared" si="17"/>
        <v/>
      </c>
      <c r="AY571" s="131" t="str">
        <f t="shared" si="18"/>
        <v/>
      </c>
      <c r="AZ571" s="131" t="str">
        <f t="shared" si="19"/>
        <v/>
      </c>
      <c r="BA571" s="131"/>
      <c r="BB571" s="131"/>
      <c r="BC571" s="191"/>
      <c r="BF571" s="191"/>
    </row>
    <row r="572" spans="1:58" ht="20.149999999999999" customHeight="1">
      <c r="A572" s="53"/>
      <c r="B572" s="435" t="s">
        <v>325</v>
      </c>
      <c r="C572" s="435"/>
      <c r="D572" s="435"/>
      <c r="E572" s="435"/>
      <c r="F572" s="435"/>
      <c r="G572" s="435"/>
      <c r="H572" s="435"/>
      <c r="I572" s="435"/>
      <c r="J572" s="435"/>
      <c r="K572" s="435"/>
      <c r="L572" s="435"/>
      <c r="M572" s="435"/>
      <c r="N572" s="435"/>
      <c r="O572" s="435"/>
      <c r="P572" s="435"/>
      <c r="Q572" s="435"/>
      <c r="R572" s="435"/>
      <c r="S572" s="435"/>
      <c r="T572" s="435"/>
      <c r="U572" s="435"/>
      <c r="V572" s="435"/>
      <c r="W572" s="435"/>
      <c r="X572" s="435"/>
      <c r="Y572" s="435"/>
      <c r="Z572" s="435"/>
      <c r="AA572" s="435"/>
      <c r="AB572" s="435"/>
      <c r="AC572" s="435"/>
      <c r="AD572" s="435"/>
      <c r="AE572" s="435"/>
      <c r="AF572" s="21"/>
      <c r="AR572" s="127" t="str">
        <f>IF(AS572="","",MAX(AR$229:AR571)+1)</f>
        <v/>
      </c>
      <c r="AW572" s="131" t="str">
        <f t="shared" si="16"/>
        <v/>
      </c>
      <c r="AX572" s="131" t="str">
        <f t="shared" si="17"/>
        <v/>
      </c>
      <c r="AY572" s="131" t="str">
        <f t="shared" si="18"/>
        <v/>
      </c>
      <c r="AZ572" s="131" t="str">
        <f t="shared" si="19"/>
        <v/>
      </c>
      <c r="BA572" s="131"/>
      <c r="BB572" s="131"/>
      <c r="BC572" s="191"/>
      <c r="BF572" s="191"/>
    </row>
    <row r="573" spans="1:58" ht="7.25" customHeight="1" thickBo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R573" s="127" t="str">
        <f>IF(AS573="","",MAX(AR$229:AR572)+1)</f>
        <v/>
      </c>
      <c r="AW573" s="131" t="str">
        <f t="shared" ref="AW573:AW636" si="24">IFERROR(INDEX($AS$242:$AS$835,MATCH(ROW()-ROW($AW$226),$AR$242:$AR$835,0)),"")</f>
        <v/>
      </c>
      <c r="AX573" s="131" t="str">
        <f t="shared" ref="AX573:AX636" si="25">IFERROR(INDEX($AT$242:$AT$835,MATCH(ROW()-ROW($AX$226),$AR$242:$AR$835,0)),"")</f>
        <v/>
      </c>
      <c r="AY573" s="131" t="str">
        <f t="shared" ref="AY573:AY636" si="26">IFERROR(INDEX($AU$242:$AU$835,MATCH(ROW()-ROW($AY$226),$AR$242:$AR$835,0)),"")</f>
        <v/>
      </c>
      <c r="AZ573" s="131" t="str">
        <f t="shared" ref="AZ573:AZ636" si="27">IFERROR(INDEX($AV$242:$AV$835,MATCH(ROW()-ROW($AZ$226),$AR$242:$AR$835,0)),"")</f>
        <v/>
      </c>
      <c r="BA573" s="131"/>
      <c r="BB573" s="131"/>
      <c r="BC573" s="191"/>
      <c r="BF573" s="191"/>
    </row>
    <row r="574" spans="1:58" ht="25.25" customHeight="1" thickBot="1">
      <c r="A574" s="21"/>
      <c r="B574" s="405" t="s">
        <v>326</v>
      </c>
      <c r="C574" s="406"/>
      <c r="D574" s="406"/>
      <c r="E574" s="406"/>
      <c r="F574" s="406"/>
      <c r="G574" s="406"/>
      <c r="H574" s="406"/>
      <c r="I574" s="406"/>
      <c r="J574" s="406"/>
      <c r="K574" s="406"/>
      <c r="L574" s="406"/>
      <c r="M574" s="406"/>
      <c r="N574" s="406"/>
      <c r="O574" s="406"/>
      <c r="P574" s="406"/>
      <c r="Q574" s="406"/>
      <c r="R574" s="406"/>
      <c r="S574" s="406"/>
      <c r="T574" s="406"/>
      <c r="U574" s="406"/>
      <c r="V574" s="406"/>
      <c r="W574" s="406"/>
      <c r="X574" s="406"/>
      <c r="Y574" s="406"/>
      <c r="Z574" s="406"/>
      <c r="AA574" s="406"/>
      <c r="AB574" s="406"/>
      <c r="AC574" s="406"/>
      <c r="AD574" s="406"/>
      <c r="AE574" s="407"/>
      <c r="AF574" s="21"/>
      <c r="AR574" s="127" t="str">
        <f>IF(AS574="","",MAX(AR$229:AR573)+1)</f>
        <v/>
      </c>
      <c r="AW574" s="131" t="str">
        <f t="shared" si="24"/>
        <v/>
      </c>
      <c r="AX574" s="131" t="str">
        <f t="shared" si="25"/>
        <v/>
      </c>
      <c r="AY574" s="131" t="str">
        <f t="shared" si="26"/>
        <v/>
      </c>
      <c r="AZ574" s="131" t="str">
        <f t="shared" si="27"/>
        <v/>
      </c>
      <c r="BA574" s="131"/>
      <c r="BB574" s="131"/>
      <c r="BC574" s="191"/>
      <c r="BF574" s="191"/>
    </row>
    <row r="575" spans="1:58" ht="7.25" customHeigh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R575" s="127" t="str">
        <f>IF(AS575="","",MAX(AR$229:AR574)+1)</f>
        <v/>
      </c>
      <c r="AW575" s="131" t="str">
        <f t="shared" si="24"/>
        <v/>
      </c>
      <c r="AX575" s="131" t="str">
        <f t="shared" si="25"/>
        <v/>
      </c>
      <c r="AY575" s="131" t="str">
        <f t="shared" si="26"/>
        <v/>
      </c>
      <c r="AZ575" s="131" t="str">
        <f t="shared" si="27"/>
        <v/>
      </c>
      <c r="BA575" s="131"/>
      <c r="BB575" s="131"/>
      <c r="BC575" s="191"/>
      <c r="BF575" s="191"/>
    </row>
    <row r="576" spans="1:58" ht="20.149999999999999" customHeight="1">
      <c r="A576" s="21"/>
      <c r="B576" s="427" t="s">
        <v>150</v>
      </c>
      <c r="C576" s="427"/>
      <c r="D576" s="427"/>
      <c r="E576" s="427"/>
      <c r="F576" s="427"/>
      <c r="G576" s="427"/>
      <c r="H576" s="427"/>
      <c r="I576" s="427"/>
      <c r="J576" s="427"/>
      <c r="K576" s="427"/>
      <c r="L576" s="427"/>
      <c r="M576" s="427"/>
      <c r="N576" s="427"/>
      <c r="O576" s="427"/>
      <c r="P576" s="427"/>
      <c r="Q576" s="376" t="s">
        <v>2735</v>
      </c>
      <c r="R576" s="376"/>
      <c r="S576" s="376"/>
      <c r="T576" s="376"/>
      <c r="U576" s="376"/>
      <c r="V576" s="376"/>
      <c r="W576" s="368" t="s">
        <v>2744</v>
      </c>
      <c r="X576" s="368"/>
      <c r="Y576" s="368"/>
      <c r="Z576" s="403" t="s">
        <v>152</v>
      </c>
      <c r="AA576" s="403"/>
      <c r="AB576" s="403"/>
      <c r="AC576" s="403"/>
      <c r="AD576" s="403"/>
      <c r="AE576" s="403"/>
      <c r="AF576" s="21"/>
      <c r="AR576" s="127" t="str">
        <f>IF(AS576="","",MAX(AR$229:AR575)+1)</f>
        <v/>
      </c>
      <c r="AW576" s="131" t="str">
        <f t="shared" si="24"/>
        <v/>
      </c>
      <c r="AX576" s="131" t="str">
        <f t="shared" si="25"/>
        <v/>
      </c>
      <c r="AY576" s="131" t="str">
        <f t="shared" si="26"/>
        <v/>
      </c>
      <c r="AZ576" s="131" t="str">
        <f t="shared" si="27"/>
        <v/>
      </c>
      <c r="BA576" s="131"/>
      <c r="BB576" s="131"/>
      <c r="BC576" s="191"/>
      <c r="BF576" s="191"/>
    </row>
    <row r="577" spans="1:58" ht="20.149999999999999" customHeight="1">
      <c r="A577" s="21"/>
      <c r="B577" s="427"/>
      <c r="C577" s="427"/>
      <c r="D577" s="427"/>
      <c r="E577" s="427"/>
      <c r="F577" s="427"/>
      <c r="G577" s="427"/>
      <c r="H577" s="427"/>
      <c r="I577" s="427"/>
      <c r="J577" s="427"/>
      <c r="K577" s="427"/>
      <c r="L577" s="427"/>
      <c r="M577" s="427"/>
      <c r="N577" s="427"/>
      <c r="O577" s="427"/>
      <c r="P577" s="427"/>
      <c r="Q577" s="436" t="s">
        <v>66</v>
      </c>
      <c r="R577" s="436"/>
      <c r="S577" s="436"/>
      <c r="T577" s="436" t="s">
        <v>67</v>
      </c>
      <c r="U577" s="436"/>
      <c r="V577" s="436"/>
      <c r="W577" s="368"/>
      <c r="X577" s="368"/>
      <c r="Y577" s="368"/>
      <c r="Z577" s="436" t="s">
        <v>66</v>
      </c>
      <c r="AA577" s="436"/>
      <c r="AB577" s="436"/>
      <c r="AC577" s="436" t="s">
        <v>67</v>
      </c>
      <c r="AD577" s="436"/>
      <c r="AE577" s="436"/>
      <c r="AF577" s="21"/>
      <c r="AR577" s="127" t="str">
        <f>IF(AS577="","",MAX(AR$229:AR576)+1)</f>
        <v/>
      </c>
      <c r="AW577" s="131" t="str">
        <f t="shared" si="24"/>
        <v/>
      </c>
      <c r="AX577" s="131" t="str">
        <f t="shared" si="25"/>
        <v/>
      </c>
      <c r="AY577" s="131" t="str">
        <f t="shared" si="26"/>
        <v/>
      </c>
      <c r="AZ577" s="131" t="str">
        <f t="shared" si="27"/>
        <v/>
      </c>
      <c r="BA577" s="131"/>
      <c r="BB577" s="131"/>
      <c r="BC577" s="191"/>
      <c r="BF577" s="191"/>
    </row>
    <row r="578" spans="1:58" ht="7.25" customHeight="1">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R578" s="127" t="str">
        <f>IF(AS578="","",MAX(AR$229:AR577)+1)</f>
        <v/>
      </c>
      <c r="AW578" s="131" t="str">
        <f t="shared" si="24"/>
        <v/>
      </c>
      <c r="AX578" s="131" t="str">
        <f t="shared" si="25"/>
        <v/>
      </c>
      <c r="AY578" s="131" t="str">
        <f t="shared" si="26"/>
        <v/>
      </c>
      <c r="AZ578" s="131" t="str">
        <f t="shared" si="27"/>
        <v/>
      </c>
      <c r="BA578" s="131"/>
      <c r="BB578" s="131"/>
      <c r="BC578" s="191"/>
      <c r="BF578" s="191"/>
    </row>
    <row r="579" spans="1:58" ht="30" customHeight="1">
      <c r="A579" s="53"/>
      <c r="B579" s="334" t="s">
        <v>327</v>
      </c>
      <c r="C579" s="348"/>
      <c r="D579" s="348"/>
      <c r="E579" s="348"/>
      <c r="F579" s="348"/>
      <c r="G579" s="348"/>
      <c r="H579" s="348"/>
      <c r="I579" s="348"/>
      <c r="J579" s="348"/>
      <c r="K579" s="348"/>
      <c r="L579" s="348"/>
      <c r="M579" s="348"/>
      <c r="N579" s="348"/>
      <c r="O579" s="348"/>
      <c r="P579" s="348"/>
      <c r="Q579" s="333">
        <f>VLOOKUP($AG579,PriceList,3,FALSE)</f>
        <v>25.87</v>
      </c>
      <c r="R579" s="333"/>
      <c r="S579" s="333"/>
      <c r="T579" s="333">
        <f>VLOOKUP($AG579,PriceList,4,FALSE)</f>
        <v>28.974399999999999</v>
      </c>
      <c r="U579" s="333"/>
      <c r="V579" s="333"/>
      <c r="W579" s="336"/>
      <c r="X579" s="337"/>
      <c r="Y579" s="338"/>
      <c r="Z579" s="335">
        <f>Q579*W579</f>
        <v>0</v>
      </c>
      <c r="AA579" s="333"/>
      <c r="AB579" s="333"/>
      <c r="AC579" s="333">
        <f>T579*W579</f>
        <v>0</v>
      </c>
      <c r="AD579" s="333"/>
      <c r="AE579" s="333"/>
      <c r="AF579" s="21"/>
      <c r="AG579" s="56" t="s">
        <v>328</v>
      </c>
      <c r="AI579" s="61" t="b">
        <f>AND(W579&gt;0,AH579="Y")</f>
        <v>0</v>
      </c>
      <c r="AJ579" s="90" t="b">
        <f>OR(ISERROR(Q579),ISERROR(T579),ISERROR(Z579),ISERROR(AC579))</f>
        <v>0</v>
      </c>
      <c r="AQ579" s="130" t="s">
        <v>329</v>
      </c>
      <c r="AR579" s="127" t="str">
        <f>IF(AS579="","",MAX(AR$229:AR578)+1)</f>
        <v/>
      </c>
      <c r="AS579" s="140" t="str">
        <f>IF(W579&gt;0,AQ579,"")</f>
        <v/>
      </c>
      <c r="AT579" s="141" t="str">
        <f>IF(W579&gt;0,W579,"")</f>
        <v/>
      </c>
      <c r="AU579" s="142" t="str">
        <f>IF(W579&gt;0,Z579,"")</f>
        <v/>
      </c>
      <c r="AV579" s="142" t="str">
        <f>IF(W579&gt;0,AC579,"")</f>
        <v/>
      </c>
      <c r="AW579" s="131" t="str">
        <f t="shared" si="24"/>
        <v/>
      </c>
      <c r="AX579" s="131" t="str">
        <f t="shared" si="25"/>
        <v/>
      </c>
      <c r="AY579" s="131" t="str">
        <f t="shared" si="26"/>
        <v/>
      </c>
      <c r="AZ579" s="131" t="str">
        <f t="shared" si="27"/>
        <v/>
      </c>
      <c r="BA579" s="131"/>
      <c r="BB579" s="131"/>
      <c r="BC579" s="191"/>
      <c r="BF579" s="191"/>
    </row>
    <row r="580" spans="1:58" ht="5.15" customHeight="1">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R580" s="127" t="str">
        <f>IF(AS580="","",MAX(AR$229:AR579)+1)</f>
        <v/>
      </c>
      <c r="AW580" s="131" t="str">
        <f t="shared" si="24"/>
        <v/>
      </c>
      <c r="AX580" s="131" t="str">
        <f t="shared" si="25"/>
        <v/>
      </c>
      <c r="AY580" s="131" t="str">
        <f t="shared" si="26"/>
        <v/>
      </c>
      <c r="AZ580" s="131" t="str">
        <f t="shared" si="27"/>
        <v/>
      </c>
      <c r="BA580" s="131"/>
      <c r="BB580" s="131"/>
      <c r="BC580" s="191"/>
      <c r="BF580" s="191"/>
    </row>
    <row r="581" spans="1:58" ht="5.15" customHeight="1">
      <c r="A581" s="21"/>
      <c r="B581" s="21"/>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21"/>
      <c r="AF581" s="21"/>
      <c r="AR581" s="127" t="str">
        <f>IF(AS581="","",MAX(AR$229:AR580)+1)</f>
        <v/>
      </c>
      <c r="AW581" s="131" t="str">
        <f t="shared" si="24"/>
        <v/>
      </c>
      <c r="AX581" s="131" t="str">
        <f t="shared" si="25"/>
        <v/>
      </c>
      <c r="AY581" s="131" t="str">
        <f t="shared" si="26"/>
        <v/>
      </c>
      <c r="AZ581" s="131" t="str">
        <f t="shared" si="27"/>
        <v/>
      </c>
      <c r="BA581" s="131"/>
      <c r="BB581" s="131"/>
      <c r="BC581" s="191"/>
      <c r="BF581" s="191"/>
    </row>
    <row r="582" spans="1:58" ht="5.15" customHeight="1">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R582" s="127" t="str">
        <f>IF(AS582="","",MAX(AR$229:AR581)+1)</f>
        <v/>
      </c>
      <c r="AW582" s="131" t="str">
        <f t="shared" si="24"/>
        <v/>
      </c>
      <c r="AX582" s="131" t="str">
        <f t="shared" si="25"/>
        <v/>
      </c>
      <c r="AY582" s="131" t="str">
        <f t="shared" si="26"/>
        <v/>
      </c>
      <c r="AZ582" s="131" t="str">
        <f t="shared" si="27"/>
        <v/>
      </c>
      <c r="BA582" s="131"/>
      <c r="BB582" s="131"/>
      <c r="BC582" s="191"/>
      <c r="BF582" s="191"/>
    </row>
    <row r="583" spans="1:58" ht="50.15" customHeight="1">
      <c r="A583" s="53"/>
      <c r="B583" s="334" t="s">
        <v>330</v>
      </c>
      <c r="C583" s="348"/>
      <c r="D583" s="348"/>
      <c r="E583" s="348"/>
      <c r="F583" s="348"/>
      <c r="G583" s="348"/>
      <c r="H583" s="348"/>
      <c r="I583" s="348"/>
      <c r="J583" s="348"/>
      <c r="K583" s="348"/>
      <c r="L583" s="348"/>
      <c r="M583" s="348"/>
      <c r="N583" s="348"/>
      <c r="O583" s="348"/>
      <c r="P583" s="348"/>
      <c r="Q583" s="333">
        <f>VLOOKUP($AG583,PriceList,3,FALSE)</f>
        <v>25.87</v>
      </c>
      <c r="R583" s="333"/>
      <c r="S583" s="333"/>
      <c r="T583" s="333">
        <f>VLOOKUP($AG583,PriceList,4,FALSE)</f>
        <v>28.974399999999999</v>
      </c>
      <c r="U583" s="333"/>
      <c r="V583" s="333"/>
      <c r="W583" s="336"/>
      <c r="X583" s="337"/>
      <c r="Y583" s="338"/>
      <c r="Z583" s="335">
        <f>Q583*W583</f>
        <v>0</v>
      </c>
      <c r="AA583" s="333"/>
      <c r="AB583" s="333"/>
      <c r="AC583" s="333">
        <f>T583*W583</f>
        <v>0</v>
      </c>
      <c r="AD583" s="333"/>
      <c r="AE583" s="333"/>
      <c r="AF583" s="21"/>
      <c r="AG583" s="56" t="s">
        <v>331</v>
      </c>
      <c r="AI583" s="61" t="b">
        <f>AND(W583&gt;0,AH583="Y")</f>
        <v>0</v>
      </c>
      <c r="AJ583" s="90" t="b">
        <f>OR(ISERROR(Q583),ISERROR(T583),ISERROR(Z583),ISERROR(AC583))</f>
        <v>0</v>
      </c>
      <c r="AQ583" s="130" t="s">
        <v>332</v>
      </c>
      <c r="AR583" s="127" t="str">
        <f>IF(AS583="","",MAX(AR$229:AR582)+1)</f>
        <v/>
      </c>
      <c r="AS583" s="140" t="str">
        <f>IF(W583&gt;0,AQ583,"")</f>
        <v/>
      </c>
      <c r="AT583" s="141" t="str">
        <f>IF(W583&gt;0,W583,"")</f>
        <v/>
      </c>
      <c r="AU583" s="142" t="str">
        <f>IF(W583&gt;0,Z583,"")</f>
        <v/>
      </c>
      <c r="AV583" s="142" t="str">
        <f>IF(W583&gt;0,AC583,"")</f>
        <v/>
      </c>
      <c r="AW583" s="131" t="str">
        <f t="shared" si="24"/>
        <v/>
      </c>
      <c r="AX583" s="131" t="str">
        <f t="shared" si="25"/>
        <v/>
      </c>
      <c r="AY583" s="131" t="str">
        <f t="shared" si="26"/>
        <v/>
      </c>
      <c r="AZ583" s="131" t="str">
        <f t="shared" si="27"/>
        <v/>
      </c>
      <c r="BA583" s="131"/>
      <c r="BB583" s="131"/>
      <c r="BC583" s="191"/>
      <c r="BF583" s="191"/>
    </row>
    <row r="584" spans="1:58" ht="5.15" customHeigh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R584" s="127" t="str">
        <f>IF(AS584="","",MAX(AR$229:AR583)+1)</f>
        <v/>
      </c>
      <c r="AW584" s="131" t="str">
        <f t="shared" si="24"/>
        <v/>
      </c>
      <c r="AX584" s="131" t="str">
        <f t="shared" si="25"/>
        <v/>
      </c>
      <c r="AY584" s="131" t="str">
        <f t="shared" si="26"/>
        <v/>
      </c>
      <c r="AZ584" s="131" t="str">
        <f t="shared" si="27"/>
        <v/>
      </c>
      <c r="BA584" s="131"/>
      <c r="BB584" s="131"/>
      <c r="BC584" s="191"/>
      <c r="BF584" s="191"/>
    </row>
    <row r="585" spans="1:58" ht="5.15" customHeight="1">
      <c r="A585" s="21"/>
      <c r="B585" s="21"/>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21"/>
      <c r="AF585" s="21"/>
      <c r="AR585" s="127" t="str">
        <f>IF(AS585="","",MAX(AR$229:AR584)+1)</f>
        <v/>
      </c>
      <c r="AW585" s="131" t="str">
        <f t="shared" si="24"/>
        <v/>
      </c>
      <c r="AX585" s="131" t="str">
        <f t="shared" si="25"/>
        <v/>
      </c>
      <c r="AY585" s="131" t="str">
        <f t="shared" si="26"/>
        <v/>
      </c>
      <c r="AZ585" s="131" t="str">
        <f t="shared" si="27"/>
        <v/>
      </c>
      <c r="BA585" s="131"/>
      <c r="BB585" s="131"/>
      <c r="BC585" s="191"/>
      <c r="BF585" s="191"/>
    </row>
    <row r="586" spans="1:58" ht="5.15" customHeight="1">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R586" s="127" t="str">
        <f>IF(AS586="","",MAX(AR$229:AR585)+1)</f>
        <v/>
      </c>
      <c r="AW586" s="131" t="str">
        <f t="shared" si="24"/>
        <v/>
      </c>
      <c r="AX586" s="131" t="str">
        <f t="shared" si="25"/>
        <v/>
      </c>
      <c r="AY586" s="131" t="str">
        <f t="shared" si="26"/>
        <v/>
      </c>
      <c r="AZ586" s="131" t="str">
        <f t="shared" si="27"/>
        <v/>
      </c>
      <c r="BA586" s="131"/>
      <c r="BB586" s="131"/>
      <c r="BC586" s="191"/>
      <c r="BF586" s="191"/>
    </row>
    <row r="587" spans="1:58" ht="65.150000000000006" customHeight="1">
      <c r="A587" s="53"/>
      <c r="B587" s="334" t="s">
        <v>333</v>
      </c>
      <c r="C587" s="348"/>
      <c r="D587" s="348"/>
      <c r="E587" s="348"/>
      <c r="F587" s="348"/>
      <c r="G587" s="348"/>
      <c r="H587" s="348"/>
      <c r="I587" s="348"/>
      <c r="J587" s="348"/>
      <c r="K587" s="348"/>
      <c r="L587" s="348"/>
      <c r="M587" s="348"/>
      <c r="N587" s="348"/>
      <c r="O587" s="348"/>
      <c r="P587" s="348"/>
      <c r="Q587" s="333">
        <f>VLOOKUP($AG587,PriceList,3,FALSE)</f>
        <v>25.87</v>
      </c>
      <c r="R587" s="333"/>
      <c r="S587" s="333"/>
      <c r="T587" s="333">
        <f>VLOOKUP($AG587,PriceList,4,FALSE)</f>
        <v>28.974399999999999</v>
      </c>
      <c r="U587" s="333"/>
      <c r="V587" s="333"/>
      <c r="W587" s="336"/>
      <c r="X587" s="337"/>
      <c r="Y587" s="338"/>
      <c r="Z587" s="335">
        <f>Q587*W587</f>
        <v>0</v>
      </c>
      <c r="AA587" s="333"/>
      <c r="AB587" s="333"/>
      <c r="AC587" s="333">
        <f>T587*W587</f>
        <v>0</v>
      </c>
      <c r="AD587" s="333"/>
      <c r="AE587" s="333"/>
      <c r="AF587" s="21"/>
      <c r="AG587" s="56" t="s">
        <v>334</v>
      </c>
      <c r="AI587" s="61" t="b">
        <f>AND(W587&gt;0,AH587="Y")</f>
        <v>0</v>
      </c>
      <c r="AJ587" s="90" t="b">
        <f>OR(ISERROR(Q587),ISERROR(T587),ISERROR(Z587),ISERROR(AC587))</f>
        <v>0</v>
      </c>
      <c r="AQ587" s="130" t="s">
        <v>335</v>
      </c>
      <c r="AR587" s="127" t="str">
        <f>IF(AS587="","",MAX(AR$229:AR586)+1)</f>
        <v/>
      </c>
      <c r="AS587" s="140" t="str">
        <f>IF(W587&gt;0,AQ587,"")</f>
        <v/>
      </c>
      <c r="AT587" s="141" t="str">
        <f>IF(W587&gt;0,W587,"")</f>
        <v/>
      </c>
      <c r="AU587" s="142" t="str">
        <f>IF(W587&gt;0,Z587,"")</f>
        <v/>
      </c>
      <c r="AV587" s="142" t="str">
        <f>IF(W587&gt;0,AC587,"")</f>
        <v/>
      </c>
      <c r="AW587" s="131" t="str">
        <f t="shared" si="24"/>
        <v/>
      </c>
      <c r="AX587" s="131" t="str">
        <f t="shared" si="25"/>
        <v/>
      </c>
      <c r="AY587" s="131" t="str">
        <f t="shared" si="26"/>
        <v/>
      </c>
      <c r="AZ587" s="131" t="str">
        <f t="shared" si="27"/>
        <v/>
      </c>
      <c r="BA587" s="131"/>
      <c r="BB587" s="131"/>
      <c r="BC587" s="191"/>
      <c r="BF587" s="191"/>
    </row>
    <row r="588" spans="1:58" ht="5.15" customHeight="1">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R588" s="127" t="str">
        <f>IF(AS588="","",MAX(AR$229:AR587)+1)</f>
        <v/>
      </c>
      <c r="AW588" s="131" t="str">
        <f t="shared" si="24"/>
        <v/>
      </c>
      <c r="AX588" s="131" t="str">
        <f t="shared" si="25"/>
        <v/>
      </c>
      <c r="AY588" s="131" t="str">
        <f t="shared" si="26"/>
        <v/>
      </c>
      <c r="AZ588" s="131" t="str">
        <f t="shared" si="27"/>
        <v/>
      </c>
      <c r="BA588" s="131"/>
      <c r="BB588" s="131"/>
      <c r="BC588" s="191"/>
      <c r="BF588" s="191"/>
    </row>
    <row r="589" spans="1:58" ht="5.15" customHeight="1">
      <c r="A589" s="21"/>
      <c r="B589" s="21"/>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21"/>
      <c r="AF589" s="21"/>
      <c r="AR589" s="127" t="str">
        <f>IF(AS589="","",MAX(AR$229:AR588)+1)</f>
        <v/>
      </c>
      <c r="AW589" s="131" t="str">
        <f t="shared" si="24"/>
        <v/>
      </c>
      <c r="AX589" s="131" t="str">
        <f t="shared" si="25"/>
        <v/>
      </c>
      <c r="AY589" s="131" t="str">
        <f t="shared" si="26"/>
        <v/>
      </c>
      <c r="AZ589" s="131" t="str">
        <f t="shared" si="27"/>
        <v/>
      </c>
      <c r="BA589" s="131"/>
      <c r="BB589" s="131"/>
      <c r="BC589" s="191"/>
      <c r="BF589" s="191"/>
    </row>
    <row r="590" spans="1:58" ht="5.15" customHeight="1">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R590" s="127" t="str">
        <f>IF(AS590="","",MAX(AR$229:AR589)+1)</f>
        <v/>
      </c>
      <c r="AW590" s="131" t="str">
        <f t="shared" si="24"/>
        <v/>
      </c>
      <c r="AX590" s="131" t="str">
        <f t="shared" si="25"/>
        <v/>
      </c>
      <c r="AY590" s="131" t="str">
        <f t="shared" si="26"/>
        <v/>
      </c>
      <c r="AZ590" s="131" t="str">
        <f t="shared" si="27"/>
        <v/>
      </c>
      <c r="BA590" s="131"/>
      <c r="BB590" s="131"/>
      <c r="BC590" s="191"/>
      <c r="BF590" s="191"/>
    </row>
    <row r="591" spans="1:58" ht="30" customHeight="1">
      <c r="A591" s="53"/>
      <c r="B591" s="334" t="s">
        <v>336</v>
      </c>
      <c r="C591" s="348"/>
      <c r="D591" s="348"/>
      <c r="E591" s="348"/>
      <c r="F591" s="348"/>
      <c r="G591" s="348"/>
      <c r="H591" s="348"/>
      <c r="I591" s="348"/>
      <c r="J591" s="348"/>
      <c r="K591" s="348"/>
      <c r="L591" s="348"/>
      <c r="M591" s="348"/>
      <c r="N591" s="348"/>
      <c r="O591" s="348"/>
      <c r="P591" s="348"/>
      <c r="Q591" s="333">
        <f>VLOOKUP($AG591,PriceList,3,FALSE)</f>
        <v>25.87</v>
      </c>
      <c r="R591" s="333"/>
      <c r="S591" s="333"/>
      <c r="T591" s="333">
        <f>VLOOKUP($AG591,PriceList,4,FALSE)</f>
        <v>28.974399999999999</v>
      </c>
      <c r="U591" s="333"/>
      <c r="V591" s="333"/>
      <c r="W591" s="336"/>
      <c r="X591" s="337"/>
      <c r="Y591" s="338"/>
      <c r="Z591" s="335">
        <f>Q591*W591</f>
        <v>0</v>
      </c>
      <c r="AA591" s="333"/>
      <c r="AB591" s="333"/>
      <c r="AC591" s="333">
        <f>T591*W591</f>
        <v>0</v>
      </c>
      <c r="AD591" s="333"/>
      <c r="AE591" s="333"/>
      <c r="AF591" s="21"/>
      <c r="AG591" s="56" t="s">
        <v>337</v>
      </c>
      <c r="AI591" s="61" t="b">
        <f>AND(W591&gt;0,AH591="Y")</f>
        <v>0</v>
      </c>
      <c r="AJ591" s="90" t="b">
        <f>OR(ISERROR(Q591),ISERROR(T591),ISERROR(Z591),ISERROR(AC591))</f>
        <v>0</v>
      </c>
      <c r="AQ591" s="130" t="s">
        <v>338</v>
      </c>
      <c r="AR591" s="127" t="str">
        <f>IF(AS591="","",MAX(AR$229:AR590)+1)</f>
        <v/>
      </c>
      <c r="AS591" s="140" t="str">
        <f>IF(W591&gt;0,AQ591,"")</f>
        <v/>
      </c>
      <c r="AT591" s="141" t="str">
        <f>IF(W591&gt;0,W591,"")</f>
        <v/>
      </c>
      <c r="AU591" s="142" t="str">
        <f>IF(W591&gt;0,Z591,"")</f>
        <v/>
      </c>
      <c r="AV591" s="142" t="str">
        <f>IF(W591&gt;0,AC591,"")</f>
        <v/>
      </c>
      <c r="AW591" s="131" t="str">
        <f t="shared" si="24"/>
        <v/>
      </c>
      <c r="AX591" s="131" t="str">
        <f t="shared" si="25"/>
        <v/>
      </c>
      <c r="AY591" s="131" t="str">
        <f t="shared" si="26"/>
        <v/>
      </c>
      <c r="AZ591" s="131" t="str">
        <f t="shared" si="27"/>
        <v/>
      </c>
      <c r="BA591" s="131"/>
      <c r="BB591" s="131"/>
      <c r="BC591" s="191"/>
      <c r="BF591" s="191"/>
    </row>
    <row r="592" spans="1:58" ht="5.15" customHeight="1">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R592" s="127" t="str">
        <f>IF(AS592="","",MAX(AR$229:AR591)+1)</f>
        <v/>
      </c>
      <c r="AW592" s="131" t="str">
        <f t="shared" si="24"/>
        <v/>
      </c>
      <c r="AX592" s="131" t="str">
        <f t="shared" si="25"/>
        <v/>
      </c>
      <c r="AY592" s="131" t="str">
        <f t="shared" si="26"/>
        <v/>
      </c>
      <c r="AZ592" s="131" t="str">
        <f t="shared" si="27"/>
        <v/>
      </c>
      <c r="BA592" s="131"/>
      <c r="BB592" s="131"/>
      <c r="BC592" s="191"/>
      <c r="BF592" s="191"/>
    </row>
    <row r="593" spans="1:58" ht="5.15" customHeight="1">
      <c r="A593" s="21"/>
      <c r="B593" s="21"/>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21"/>
      <c r="AF593" s="21"/>
      <c r="AR593" s="127" t="str">
        <f>IF(AS593="","",MAX(AR$229:AR592)+1)</f>
        <v/>
      </c>
      <c r="AW593" s="131" t="str">
        <f t="shared" si="24"/>
        <v/>
      </c>
      <c r="AX593" s="131" t="str">
        <f t="shared" si="25"/>
        <v/>
      </c>
      <c r="AY593" s="131" t="str">
        <f t="shared" si="26"/>
        <v/>
      </c>
      <c r="AZ593" s="131" t="str">
        <f t="shared" si="27"/>
        <v/>
      </c>
      <c r="BA593" s="131"/>
      <c r="BB593" s="131"/>
      <c r="BC593" s="191"/>
      <c r="BF593" s="191"/>
    </row>
    <row r="594" spans="1:58" ht="5.15" customHeight="1">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R594" s="127" t="str">
        <f>IF(AS594="","",MAX(AR$229:AR593)+1)</f>
        <v/>
      </c>
      <c r="AW594" s="131" t="str">
        <f t="shared" si="24"/>
        <v/>
      </c>
      <c r="AX594" s="131" t="str">
        <f t="shared" si="25"/>
        <v/>
      </c>
      <c r="AY594" s="131" t="str">
        <f t="shared" si="26"/>
        <v/>
      </c>
      <c r="AZ594" s="131" t="str">
        <f t="shared" si="27"/>
        <v/>
      </c>
      <c r="BA594" s="131"/>
      <c r="BB594" s="131"/>
      <c r="BC594" s="191"/>
      <c r="BF594" s="191"/>
    </row>
    <row r="595" spans="1:58" ht="30" customHeight="1">
      <c r="A595" s="53"/>
      <c r="B595" s="334" t="s">
        <v>339</v>
      </c>
      <c r="C595" s="348"/>
      <c r="D595" s="348"/>
      <c r="E595" s="348"/>
      <c r="F595" s="348"/>
      <c r="G595" s="348"/>
      <c r="H595" s="348"/>
      <c r="I595" s="348"/>
      <c r="J595" s="348"/>
      <c r="K595" s="348"/>
      <c r="L595" s="348"/>
      <c r="M595" s="348"/>
      <c r="N595" s="348"/>
      <c r="O595" s="348"/>
      <c r="P595" s="348"/>
      <c r="Q595" s="333">
        <f>VLOOKUP($AG595,PriceList,3,FALSE)</f>
        <v>29.25</v>
      </c>
      <c r="R595" s="333"/>
      <c r="S595" s="333"/>
      <c r="T595" s="333">
        <f>VLOOKUP($AG595,PriceList,4,FALSE)</f>
        <v>32.76</v>
      </c>
      <c r="U595" s="333"/>
      <c r="V595" s="333"/>
      <c r="W595" s="336"/>
      <c r="X595" s="337"/>
      <c r="Y595" s="338"/>
      <c r="Z595" s="335">
        <f>Q595*W595</f>
        <v>0</v>
      </c>
      <c r="AA595" s="333"/>
      <c r="AB595" s="333"/>
      <c r="AC595" s="333">
        <f>T595*W595</f>
        <v>0</v>
      </c>
      <c r="AD595" s="333"/>
      <c r="AE595" s="333"/>
      <c r="AF595" s="21"/>
      <c r="AG595" s="56" t="s">
        <v>340</v>
      </c>
      <c r="AI595" s="61" t="b">
        <f>AND(W595&gt;0,AH595="Y")</f>
        <v>0</v>
      </c>
      <c r="AJ595" s="90" t="b">
        <f>OR(ISERROR(Q595),ISERROR(T595),ISERROR(Z595),ISERROR(AC595))</f>
        <v>0</v>
      </c>
      <c r="AQ595" s="130" t="s">
        <v>341</v>
      </c>
      <c r="AR595" s="127" t="str">
        <f>IF(AS595="","",MAX(AR$229:AR594)+1)</f>
        <v/>
      </c>
      <c r="AS595" s="140" t="str">
        <f>IF(W595&gt;0,AQ595,"")</f>
        <v/>
      </c>
      <c r="AT595" s="141" t="str">
        <f>IF(W595&gt;0,W595,"")</f>
        <v/>
      </c>
      <c r="AU595" s="142" t="str">
        <f>IF(W595&gt;0,Z595,"")</f>
        <v/>
      </c>
      <c r="AV595" s="142" t="str">
        <f>IF(W595&gt;0,AC595,"")</f>
        <v/>
      </c>
      <c r="AW595" s="131" t="str">
        <f t="shared" si="24"/>
        <v/>
      </c>
      <c r="AX595" s="131" t="str">
        <f t="shared" si="25"/>
        <v/>
      </c>
      <c r="AY595" s="131" t="str">
        <f t="shared" si="26"/>
        <v/>
      </c>
      <c r="AZ595" s="131" t="str">
        <f t="shared" si="27"/>
        <v/>
      </c>
      <c r="BA595" s="131"/>
      <c r="BB595" s="131"/>
      <c r="BC595" s="191"/>
      <c r="BF595" s="191"/>
    </row>
    <row r="596" spans="1:58" ht="5.15" customHeight="1">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R596" s="127" t="str">
        <f>IF(AS596="","",MAX(AR$229:AR595)+1)</f>
        <v/>
      </c>
      <c r="AW596" s="131" t="str">
        <f t="shared" si="24"/>
        <v/>
      </c>
      <c r="AX596" s="131" t="str">
        <f t="shared" si="25"/>
        <v/>
      </c>
      <c r="AY596" s="131" t="str">
        <f t="shared" si="26"/>
        <v/>
      </c>
      <c r="AZ596" s="131" t="str">
        <f t="shared" si="27"/>
        <v/>
      </c>
      <c r="BA596" s="131"/>
      <c r="BB596" s="131"/>
      <c r="BC596" s="191"/>
      <c r="BF596" s="191"/>
    </row>
    <row r="597" spans="1:58" ht="5.15" customHeight="1">
      <c r="A597" s="21"/>
      <c r="B597" s="21"/>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21"/>
      <c r="AF597" s="21"/>
      <c r="AR597" s="127" t="str">
        <f>IF(AS597="","",MAX(AR$229:AR596)+1)</f>
        <v/>
      </c>
      <c r="AW597" s="131" t="str">
        <f t="shared" si="24"/>
        <v/>
      </c>
      <c r="AX597" s="131" t="str">
        <f t="shared" si="25"/>
        <v/>
      </c>
      <c r="AY597" s="131" t="str">
        <f t="shared" si="26"/>
        <v/>
      </c>
      <c r="AZ597" s="131" t="str">
        <f t="shared" si="27"/>
        <v/>
      </c>
      <c r="BA597" s="131"/>
      <c r="BB597" s="131"/>
      <c r="BC597" s="191"/>
      <c r="BF597" s="191"/>
    </row>
    <row r="598" spans="1:58" ht="5.15" customHeight="1">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R598" s="127" t="str">
        <f>IF(AS598="","",MAX(AR$229:AR597)+1)</f>
        <v/>
      </c>
      <c r="AW598" s="131" t="str">
        <f t="shared" si="24"/>
        <v/>
      </c>
      <c r="AX598" s="131" t="str">
        <f t="shared" si="25"/>
        <v/>
      </c>
      <c r="AY598" s="131" t="str">
        <f t="shared" si="26"/>
        <v/>
      </c>
      <c r="AZ598" s="131" t="str">
        <f t="shared" si="27"/>
        <v/>
      </c>
      <c r="BA598" s="131"/>
      <c r="BB598" s="131"/>
      <c r="BC598" s="191"/>
      <c r="BF598" s="191"/>
    </row>
    <row r="599" spans="1:58" ht="50.15" customHeight="1">
      <c r="A599" s="53"/>
      <c r="B599" s="334" t="s">
        <v>342</v>
      </c>
      <c r="C599" s="348"/>
      <c r="D599" s="348"/>
      <c r="E599" s="348"/>
      <c r="F599" s="348"/>
      <c r="G599" s="348"/>
      <c r="H599" s="348"/>
      <c r="I599" s="348"/>
      <c r="J599" s="348"/>
      <c r="K599" s="348"/>
      <c r="L599" s="348"/>
      <c r="M599" s="348"/>
      <c r="N599" s="348"/>
      <c r="O599" s="348"/>
      <c r="P599" s="348"/>
      <c r="Q599" s="333">
        <f>VLOOKUP($AG599,PriceList,3,FALSE)</f>
        <v>25.87</v>
      </c>
      <c r="R599" s="333"/>
      <c r="S599" s="333"/>
      <c r="T599" s="333">
        <f>VLOOKUP($AG599,PriceList,4,FALSE)</f>
        <v>28.974399999999999</v>
      </c>
      <c r="U599" s="333"/>
      <c r="V599" s="333"/>
      <c r="W599" s="336"/>
      <c r="X599" s="337"/>
      <c r="Y599" s="338"/>
      <c r="Z599" s="335">
        <f>Q599*W599</f>
        <v>0</v>
      </c>
      <c r="AA599" s="333"/>
      <c r="AB599" s="333"/>
      <c r="AC599" s="333">
        <f>T599*W599</f>
        <v>0</v>
      </c>
      <c r="AD599" s="333"/>
      <c r="AE599" s="333"/>
      <c r="AF599" s="21"/>
      <c r="AG599" s="56" t="s">
        <v>343</v>
      </c>
      <c r="AI599" s="61" t="b">
        <f>AND(W599&gt;0,AH599="Y")</f>
        <v>0</v>
      </c>
      <c r="AJ599" s="90" t="b">
        <f>OR(ISERROR(Q599),ISERROR(T599),ISERROR(Z599),ISERROR(AC599))</f>
        <v>0</v>
      </c>
      <c r="AQ599" s="130" t="s">
        <v>344</v>
      </c>
      <c r="AR599" s="127" t="str">
        <f>IF(AS599="","",MAX(AR$229:AR598)+1)</f>
        <v/>
      </c>
      <c r="AS599" s="140" t="str">
        <f>IF(W599&gt;0,AQ599,"")</f>
        <v/>
      </c>
      <c r="AT599" s="141" t="str">
        <f>IF(W599&gt;0,W599,"")</f>
        <v/>
      </c>
      <c r="AU599" s="142" t="str">
        <f>IF(W599&gt;0,Z599,"")</f>
        <v/>
      </c>
      <c r="AV599" s="142" t="str">
        <f>IF(W599&gt;0,AC599,"")</f>
        <v/>
      </c>
      <c r="AW599" s="131" t="str">
        <f t="shared" si="24"/>
        <v/>
      </c>
      <c r="AX599" s="131" t="str">
        <f t="shared" si="25"/>
        <v/>
      </c>
      <c r="AY599" s="131" t="str">
        <f t="shared" si="26"/>
        <v/>
      </c>
      <c r="AZ599" s="131" t="str">
        <f t="shared" si="27"/>
        <v/>
      </c>
      <c r="BA599" s="131"/>
      <c r="BB599" s="131"/>
      <c r="BC599" s="191"/>
      <c r="BF599" s="191"/>
    </row>
    <row r="600" spans="1:58" ht="5.15" customHeight="1">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R600" s="127" t="str">
        <f>IF(AS600="","",MAX(AR$229:AR599)+1)</f>
        <v/>
      </c>
      <c r="AW600" s="131" t="str">
        <f t="shared" si="24"/>
        <v/>
      </c>
      <c r="AX600" s="131" t="str">
        <f t="shared" si="25"/>
        <v/>
      </c>
      <c r="AY600" s="131" t="str">
        <f t="shared" si="26"/>
        <v/>
      </c>
      <c r="AZ600" s="131" t="str">
        <f t="shared" si="27"/>
        <v/>
      </c>
      <c r="BA600" s="131"/>
      <c r="BB600" s="131"/>
      <c r="BC600" s="191"/>
      <c r="BF600" s="191"/>
    </row>
    <row r="601" spans="1:58" ht="5.15" customHeight="1">
      <c r="A601" s="21"/>
      <c r="B601" s="21"/>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21"/>
      <c r="AF601" s="21"/>
      <c r="AR601" s="127" t="str">
        <f>IF(AS601="","",MAX(AR$229:AR600)+1)</f>
        <v/>
      </c>
      <c r="AW601" s="131" t="str">
        <f t="shared" si="24"/>
        <v/>
      </c>
      <c r="AX601" s="131" t="str">
        <f t="shared" si="25"/>
        <v/>
      </c>
      <c r="AY601" s="131" t="str">
        <f t="shared" si="26"/>
        <v/>
      </c>
      <c r="AZ601" s="131" t="str">
        <f t="shared" si="27"/>
        <v/>
      </c>
      <c r="BA601" s="131"/>
      <c r="BB601" s="131"/>
      <c r="BC601" s="191"/>
      <c r="BF601" s="191"/>
    </row>
    <row r="602" spans="1:58" ht="5.15" customHeight="1">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R602" s="127" t="str">
        <f>IF(AS602="","",MAX(AR$229:AR601)+1)</f>
        <v/>
      </c>
      <c r="AW602" s="131" t="str">
        <f t="shared" si="24"/>
        <v/>
      </c>
      <c r="AX602" s="131" t="str">
        <f t="shared" si="25"/>
        <v/>
      </c>
      <c r="AY602" s="131" t="str">
        <f t="shared" si="26"/>
        <v/>
      </c>
      <c r="AZ602" s="131" t="str">
        <f t="shared" si="27"/>
        <v/>
      </c>
      <c r="BA602" s="131"/>
      <c r="BB602" s="131"/>
      <c r="BC602" s="191"/>
      <c r="BF602" s="191"/>
    </row>
    <row r="603" spans="1:58" ht="30" customHeight="1">
      <c r="A603" s="53"/>
      <c r="B603" s="334" t="s">
        <v>345</v>
      </c>
      <c r="C603" s="348"/>
      <c r="D603" s="348"/>
      <c r="E603" s="348"/>
      <c r="F603" s="348"/>
      <c r="G603" s="348"/>
      <c r="H603" s="348"/>
      <c r="I603" s="348"/>
      <c r="J603" s="348"/>
      <c r="K603" s="348"/>
      <c r="L603" s="348"/>
      <c r="M603" s="348"/>
      <c r="N603" s="348"/>
      <c r="O603" s="348"/>
      <c r="P603" s="348"/>
      <c r="Q603" s="333">
        <f>VLOOKUP($AG603,PriceList,3,FALSE)</f>
        <v>17.03</v>
      </c>
      <c r="R603" s="333"/>
      <c r="S603" s="333"/>
      <c r="T603" s="333">
        <f>VLOOKUP($AG603,PriceList,4,FALSE)</f>
        <v>19.073599999999999</v>
      </c>
      <c r="U603" s="333"/>
      <c r="V603" s="333"/>
      <c r="W603" s="336"/>
      <c r="X603" s="337"/>
      <c r="Y603" s="338"/>
      <c r="Z603" s="335">
        <f>Q603*W603</f>
        <v>0</v>
      </c>
      <c r="AA603" s="333"/>
      <c r="AB603" s="333"/>
      <c r="AC603" s="333">
        <f>T603*W603</f>
        <v>0</v>
      </c>
      <c r="AD603" s="333"/>
      <c r="AE603" s="333"/>
      <c r="AF603" s="21"/>
      <c r="AG603" s="56" t="s">
        <v>346</v>
      </c>
      <c r="AI603" s="61" t="b">
        <f>AND(W603&gt;0,AH603="Y")</f>
        <v>0</v>
      </c>
      <c r="AJ603" s="90" t="b">
        <f>OR(ISERROR(Q603),ISERROR(T603),ISERROR(Z603),ISERROR(AC603))</f>
        <v>0</v>
      </c>
      <c r="AQ603" s="130" t="s">
        <v>347</v>
      </c>
      <c r="AR603" s="127" t="str">
        <f>IF(AS603="","",MAX(AR$229:AR602)+1)</f>
        <v/>
      </c>
      <c r="AS603" s="140" t="str">
        <f>IF(W603&gt;0,AQ603,"")</f>
        <v/>
      </c>
      <c r="AT603" s="141" t="str">
        <f>IF(W603&gt;0,W603,"")</f>
        <v/>
      </c>
      <c r="AU603" s="142" t="str">
        <f>IF(W603&gt;0,Z603,"")</f>
        <v/>
      </c>
      <c r="AV603" s="142" t="str">
        <f>IF(W603&gt;0,AC603,"")</f>
        <v/>
      </c>
      <c r="AW603" s="131" t="str">
        <f t="shared" si="24"/>
        <v/>
      </c>
      <c r="AX603" s="131" t="str">
        <f t="shared" si="25"/>
        <v/>
      </c>
      <c r="AY603" s="131" t="str">
        <f t="shared" si="26"/>
        <v/>
      </c>
      <c r="AZ603" s="131" t="str">
        <f t="shared" si="27"/>
        <v/>
      </c>
      <c r="BA603" s="131"/>
      <c r="BB603" s="131"/>
      <c r="BC603" s="191"/>
      <c r="BF603" s="191"/>
    </row>
    <row r="604" spans="1:58" ht="5.15"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R604" s="127" t="str">
        <f>IF(AS604="","",MAX(AR$229:AR603)+1)</f>
        <v/>
      </c>
      <c r="AW604" s="131" t="str">
        <f t="shared" si="24"/>
        <v/>
      </c>
      <c r="AX604" s="131" t="str">
        <f t="shared" si="25"/>
        <v/>
      </c>
      <c r="AY604" s="131" t="str">
        <f t="shared" si="26"/>
        <v/>
      </c>
      <c r="AZ604" s="131" t="str">
        <f t="shared" si="27"/>
        <v/>
      </c>
      <c r="BA604" s="131"/>
      <c r="BB604" s="131"/>
      <c r="BC604" s="191"/>
      <c r="BF604" s="191"/>
    </row>
    <row r="605" spans="1:58" ht="5.15" customHeight="1">
      <c r="A605" s="21"/>
      <c r="B605" s="21"/>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21"/>
      <c r="AF605" s="21"/>
      <c r="AR605" s="127" t="str">
        <f>IF(AS605="","",MAX(AR$229:AR604)+1)</f>
        <v/>
      </c>
      <c r="AW605" s="131" t="str">
        <f t="shared" si="24"/>
        <v/>
      </c>
      <c r="AX605" s="131" t="str">
        <f t="shared" si="25"/>
        <v/>
      </c>
      <c r="AY605" s="131" t="str">
        <f t="shared" si="26"/>
        <v/>
      </c>
      <c r="AZ605" s="131" t="str">
        <f t="shared" si="27"/>
        <v/>
      </c>
      <c r="BA605" s="131"/>
      <c r="BB605" s="131"/>
      <c r="BC605" s="191"/>
      <c r="BF605" s="191"/>
    </row>
    <row r="606" spans="1:58" ht="5.15"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R606" s="127" t="str">
        <f>IF(AS606="","",MAX(AR$229:AR605)+1)</f>
        <v/>
      </c>
      <c r="AW606" s="131" t="str">
        <f t="shared" si="24"/>
        <v/>
      </c>
      <c r="AX606" s="131" t="str">
        <f t="shared" si="25"/>
        <v/>
      </c>
      <c r="AY606" s="131" t="str">
        <f t="shared" si="26"/>
        <v/>
      </c>
      <c r="AZ606" s="131" t="str">
        <f t="shared" si="27"/>
        <v/>
      </c>
      <c r="BA606" s="131"/>
      <c r="BB606" s="131"/>
      <c r="BC606" s="191"/>
      <c r="BF606" s="191"/>
    </row>
    <row r="607" spans="1:58" ht="32.15" customHeight="1">
      <c r="A607" s="53"/>
      <c r="B607" s="334" t="s">
        <v>348</v>
      </c>
      <c r="C607" s="348"/>
      <c r="D607" s="348"/>
      <c r="E607" s="348"/>
      <c r="F607" s="348"/>
      <c r="G607" s="348"/>
      <c r="H607" s="348"/>
      <c r="I607" s="348"/>
      <c r="J607" s="348"/>
      <c r="K607" s="348"/>
      <c r="L607" s="348"/>
      <c r="M607" s="348"/>
      <c r="N607" s="348"/>
      <c r="O607" s="348"/>
      <c r="P607" s="348"/>
      <c r="Q607" s="333">
        <f>VLOOKUP($AG607,PriceList,3,FALSE)</f>
        <v>20.92</v>
      </c>
      <c r="R607" s="333"/>
      <c r="S607" s="333"/>
      <c r="T607" s="333">
        <f>VLOOKUP($AG607,PriceList,4,FALSE)</f>
        <v>23.430399999999999</v>
      </c>
      <c r="U607" s="333"/>
      <c r="V607" s="333"/>
      <c r="W607" s="336"/>
      <c r="X607" s="337"/>
      <c r="Y607" s="338"/>
      <c r="Z607" s="335">
        <f>Q607*W607</f>
        <v>0</v>
      </c>
      <c r="AA607" s="333"/>
      <c r="AB607" s="333"/>
      <c r="AC607" s="333">
        <f>T607*W607</f>
        <v>0</v>
      </c>
      <c r="AD607" s="333"/>
      <c r="AE607" s="333"/>
      <c r="AF607" s="21"/>
      <c r="AG607" s="56" t="s">
        <v>349</v>
      </c>
      <c r="AI607" s="61" t="b">
        <f>AND(W607&gt;0,AH607="Y")</f>
        <v>0</v>
      </c>
      <c r="AJ607" s="90" t="b">
        <f>OR(ISERROR(Q607),ISERROR(T607),ISERROR(Z607),ISERROR(AC607))</f>
        <v>0</v>
      </c>
      <c r="AQ607" s="130" t="s">
        <v>350</v>
      </c>
      <c r="AR607" s="127" t="str">
        <f>IF(AS607="","",MAX(AR$229:AR606)+1)</f>
        <v/>
      </c>
      <c r="AS607" s="140" t="str">
        <f>IF(W607&gt;0,AQ607,"")</f>
        <v/>
      </c>
      <c r="AT607" s="141" t="str">
        <f>IF(W607&gt;0,W607,"")</f>
        <v/>
      </c>
      <c r="AU607" s="142" t="str">
        <f>IF(W607&gt;0,Z607,"")</f>
        <v/>
      </c>
      <c r="AV607" s="142" t="str">
        <f>IF(W607&gt;0,AC607,"")</f>
        <v/>
      </c>
      <c r="AW607" s="131" t="str">
        <f t="shared" si="24"/>
        <v/>
      </c>
      <c r="AX607" s="131" t="str">
        <f t="shared" si="25"/>
        <v/>
      </c>
      <c r="AY607" s="131" t="str">
        <f t="shared" si="26"/>
        <v/>
      </c>
      <c r="AZ607" s="131" t="str">
        <f t="shared" si="27"/>
        <v/>
      </c>
      <c r="BA607" s="131"/>
      <c r="BB607" s="131"/>
      <c r="BC607" s="191"/>
      <c r="BF607" s="191"/>
    </row>
    <row r="608" spans="1:58" ht="5.15"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R608" s="127" t="str">
        <f>IF(AS608="","",MAX(AR$229:AR607)+1)</f>
        <v/>
      </c>
      <c r="AW608" s="131" t="str">
        <f t="shared" si="24"/>
        <v/>
      </c>
      <c r="AX608" s="131" t="str">
        <f t="shared" si="25"/>
        <v/>
      </c>
      <c r="AY608" s="131" t="str">
        <f t="shared" si="26"/>
        <v/>
      </c>
      <c r="AZ608" s="131" t="str">
        <f t="shared" si="27"/>
        <v/>
      </c>
      <c r="BA608" s="131"/>
      <c r="BB608" s="131"/>
      <c r="BC608" s="191"/>
      <c r="BF608" s="191"/>
    </row>
    <row r="609" spans="1:58" ht="5.15" customHeight="1">
      <c r="A609" s="21"/>
      <c r="B609" s="21"/>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21"/>
      <c r="AF609" s="21"/>
      <c r="AR609" s="127" t="str">
        <f>IF(AS609="","",MAX(AR$229:AR608)+1)</f>
        <v/>
      </c>
      <c r="AW609" s="131" t="str">
        <f t="shared" si="24"/>
        <v/>
      </c>
      <c r="AX609" s="131" t="str">
        <f t="shared" si="25"/>
        <v/>
      </c>
      <c r="AY609" s="131" t="str">
        <f t="shared" si="26"/>
        <v/>
      </c>
      <c r="AZ609" s="131" t="str">
        <f t="shared" si="27"/>
        <v/>
      </c>
      <c r="BA609" s="131"/>
      <c r="BB609" s="131"/>
      <c r="BC609" s="191"/>
      <c r="BF609" s="191"/>
    </row>
    <row r="610" spans="1:58" ht="5.15"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R610" s="127" t="str">
        <f>IF(AS610="","",MAX(AR$229:AR609)+1)</f>
        <v/>
      </c>
      <c r="AW610" s="131" t="str">
        <f t="shared" si="24"/>
        <v/>
      </c>
      <c r="AX610" s="131" t="str">
        <f t="shared" si="25"/>
        <v/>
      </c>
      <c r="AY610" s="131" t="str">
        <f t="shared" si="26"/>
        <v/>
      </c>
      <c r="AZ610" s="131" t="str">
        <f t="shared" si="27"/>
        <v/>
      </c>
      <c r="BA610" s="131"/>
      <c r="BB610" s="131"/>
      <c r="BC610" s="191"/>
      <c r="BF610" s="191"/>
    </row>
    <row r="611" spans="1:58" ht="32.15" customHeight="1">
      <c r="A611" s="53"/>
      <c r="B611" s="334" t="s">
        <v>351</v>
      </c>
      <c r="C611" s="348"/>
      <c r="D611" s="348"/>
      <c r="E611" s="348"/>
      <c r="F611" s="348"/>
      <c r="G611" s="348"/>
      <c r="H611" s="348"/>
      <c r="I611" s="348"/>
      <c r="J611" s="348"/>
      <c r="K611" s="348"/>
      <c r="L611" s="348"/>
      <c r="M611" s="348"/>
      <c r="N611" s="348"/>
      <c r="O611" s="348"/>
      <c r="P611" s="348"/>
      <c r="Q611" s="333">
        <f>VLOOKUP($AG611,PriceList,3,FALSE)</f>
        <v>31.02</v>
      </c>
      <c r="R611" s="333"/>
      <c r="S611" s="333"/>
      <c r="T611" s="333">
        <f>VLOOKUP($AG611,PriceList,4,FALSE)</f>
        <v>34.742400000000004</v>
      </c>
      <c r="U611" s="333"/>
      <c r="V611" s="333"/>
      <c r="W611" s="336"/>
      <c r="X611" s="337"/>
      <c r="Y611" s="338"/>
      <c r="Z611" s="335">
        <f>Q611*W611</f>
        <v>0</v>
      </c>
      <c r="AA611" s="333"/>
      <c r="AB611" s="333"/>
      <c r="AC611" s="333">
        <f>T611*W611</f>
        <v>0</v>
      </c>
      <c r="AD611" s="333"/>
      <c r="AE611" s="333"/>
      <c r="AF611" s="21"/>
      <c r="AG611" s="56" t="s">
        <v>352</v>
      </c>
      <c r="AI611" s="61" t="b">
        <f>AND(W611&gt;0,AH611="Y")</f>
        <v>0</v>
      </c>
      <c r="AJ611" s="90" t="b">
        <f>OR(ISERROR(Q611),ISERROR(T611),ISERROR(Z611),ISERROR(AC611))</f>
        <v>0</v>
      </c>
      <c r="AQ611" s="130" t="s">
        <v>353</v>
      </c>
      <c r="AR611" s="127" t="str">
        <f>IF(AS611="","",MAX(AR$229:AR610)+1)</f>
        <v/>
      </c>
      <c r="AS611" s="140" t="str">
        <f>IF(W611&gt;0,AQ611,"")</f>
        <v/>
      </c>
      <c r="AT611" s="141" t="str">
        <f>IF(W611&gt;0,W611,"")</f>
        <v/>
      </c>
      <c r="AU611" s="142" t="str">
        <f>IF(W611&gt;0,Z611,"")</f>
        <v/>
      </c>
      <c r="AV611" s="142" t="str">
        <f>IF(W611&gt;0,AC611,"")</f>
        <v/>
      </c>
      <c r="AW611" s="131" t="str">
        <f t="shared" si="24"/>
        <v/>
      </c>
      <c r="AX611" s="131" t="str">
        <f t="shared" si="25"/>
        <v/>
      </c>
      <c r="AY611" s="131" t="str">
        <f t="shared" si="26"/>
        <v/>
      </c>
      <c r="AZ611" s="131" t="str">
        <f t="shared" si="27"/>
        <v/>
      </c>
      <c r="BA611" s="131"/>
      <c r="BB611" s="131"/>
      <c r="BC611" s="191"/>
      <c r="BF611" s="191"/>
    </row>
    <row r="612" spans="1:58" ht="5.15"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R612" s="127" t="str">
        <f>IF(AS612="","",MAX(AR$229:AR611)+1)</f>
        <v/>
      </c>
      <c r="AW612" s="131" t="str">
        <f t="shared" si="24"/>
        <v/>
      </c>
      <c r="AX612" s="131" t="str">
        <f t="shared" si="25"/>
        <v/>
      </c>
      <c r="AY612" s="131" t="str">
        <f t="shared" si="26"/>
        <v/>
      </c>
      <c r="AZ612" s="131" t="str">
        <f t="shared" si="27"/>
        <v/>
      </c>
      <c r="BA612" s="131"/>
      <c r="BB612" s="131"/>
      <c r="BC612" s="191"/>
      <c r="BF612" s="191"/>
    </row>
    <row r="613" spans="1:58" ht="5.15" customHeight="1">
      <c r="A613" s="21"/>
      <c r="B613" s="21"/>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21"/>
      <c r="AF613" s="21"/>
      <c r="AR613" s="127" t="str">
        <f>IF(AS613="","",MAX(AR$229:AR612)+1)</f>
        <v/>
      </c>
      <c r="AW613" s="131" t="str">
        <f t="shared" si="24"/>
        <v/>
      </c>
      <c r="AX613" s="131" t="str">
        <f t="shared" si="25"/>
        <v/>
      </c>
      <c r="AY613" s="131" t="str">
        <f t="shared" si="26"/>
        <v/>
      </c>
      <c r="AZ613" s="131" t="str">
        <f t="shared" si="27"/>
        <v/>
      </c>
      <c r="BA613" s="131"/>
      <c r="BB613" s="131"/>
      <c r="BC613" s="191"/>
      <c r="BF613" s="191"/>
    </row>
    <row r="614" spans="1:58" ht="5.15"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R614" s="127" t="str">
        <f>IF(AS614="","",MAX(AR$229:AR613)+1)</f>
        <v/>
      </c>
      <c r="AW614" s="131" t="str">
        <f t="shared" si="24"/>
        <v/>
      </c>
      <c r="AX614" s="131" t="str">
        <f t="shared" si="25"/>
        <v/>
      </c>
      <c r="AY614" s="131" t="str">
        <f t="shared" si="26"/>
        <v/>
      </c>
      <c r="AZ614" s="131" t="str">
        <f t="shared" si="27"/>
        <v/>
      </c>
      <c r="BA614" s="131"/>
      <c r="BB614" s="131"/>
      <c r="BC614" s="191"/>
      <c r="BF614" s="191"/>
    </row>
    <row r="615" spans="1:58" ht="32.15" customHeight="1">
      <c r="A615" s="53"/>
      <c r="B615" s="334" t="s">
        <v>354</v>
      </c>
      <c r="C615" s="348"/>
      <c r="D615" s="348"/>
      <c r="E615" s="348"/>
      <c r="F615" s="348"/>
      <c r="G615" s="348"/>
      <c r="H615" s="348"/>
      <c r="I615" s="348"/>
      <c r="J615" s="348"/>
      <c r="K615" s="348"/>
      <c r="L615" s="348"/>
      <c r="M615" s="348"/>
      <c r="N615" s="348"/>
      <c r="O615" s="348"/>
      <c r="P615" s="348"/>
      <c r="Q615" s="333">
        <f>VLOOKUP($AG615,PriceList,3,FALSE)</f>
        <v>108.28</v>
      </c>
      <c r="R615" s="333"/>
      <c r="S615" s="333"/>
      <c r="T615" s="333">
        <f>VLOOKUP($AG615,PriceList,4,FALSE)</f>
        <v>121.2736</v>
      </c>
      <c r="U615" s="333"/>
      <c r="V615" s="333"/>
      <c r="W615" s="336"/>
      <c r="X615" s="337"/>
      <c r="Y615" s="338"/>
      <c r="Z615" s="335">
        <f>Q615*W615</f>
        <v>0</v>
      </c>
      <c r="AA615" s="333"/>
      <c r="AB615" s="333"/>
      <c r="AC615" s="333">
        <f>T615*W615</f>
        <v>0</v>
      </c>
      <c r="AD615" s="333"/>
      <c r="AE615" s="333"/>
      <c r="AF615" s="21"/>
      <c r="AG615" s="56" t="s">
        <v>355</v>
      </c>
      <c r="AI615" s="61" t="b">
        <f>AND(W615&gt;0,AH615="Y")</f>
        <v>0</v>
      </c>
      <c r="AJ615" s="90" t="b">
        <f>OR(ISERROR(Q615),ISERROR(T615),ISERROR(Z615),ISERROR(AC615))</f>
        <v>0</v>
      </c>
      <c r="AQ615" s="130" t="s">
        <v>356</v>
      </c>
      <c r="AR615" s="127" t="str">
        <f>IF(AS615="","",MAX(AR$229:AR614)+1)</f>
        <v/>
      </c>
      <c r="AS615" s="140" t="str">
        <f>IF(W615&gt;0,AQ615,"")</f>
        <v/>
      </c>
      <c r="AT615" s="141" t="str">
        <f>IF(W615&gt;0,W615,"")</f>
        <v/>
      </c>
      <c r="AU615" s="142" t="str">
        <f>IF(W615&gt;0,Z615,"")</f>
        <v/>
      </c>
      <c r="AV615" s="142" t="str">
        <f>IF(W615&gt;0,AC615,"")</f>
        <v/>
      </c>
      <c r="AW615" s="131" t="str">
        <f t="shared" si="24"/>
        <v/>
      </c>
      <c r="AX615" s="131" t="str">
        <f t="shared" si="25"/>
        <v/>
      </c>
      <c r="AY615" s="131" t="str">
        <f t="shared" si="26"/>
        <v/>
      </c>
      <c r="AZ615" s="131" t="str">
        <f t="shared" si="27"/>
        <v/>
      </c>
      <c r="BA615" s="131"/>
      <c r="BB615" s="131"/>
      <c r="BC615" s="191"/>
      <c r="BF615" s="191"/>
    </row>
    <row r="616" spans="1:58" ht="5.15"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R616" s="127" t="str">
        <f>IF(AS616="","",MAX(AR$229:AR615)+1)</f>
        <v/>
      </c>
      <c r="AW616" s="131" t="str">
        <f t="shared" si="24"/>
        <v/>
      </c>
      <c r="AX616" s="131" t="str">
        <f t="shared" si="25"/>
        <v/>
      </c>
      <c r="AY616" s="131" t="str">
        <f t="shared" si="26"/>
        <v/>
      </c>
      <c r="AZ616" s="131" t="str">
        <f t="shared" si="27"/>
        <v/>
      </c>
      <c r="BA616" s="131"/>
      <c r="BB616" s="131"/>
      <c r="BC616" s="191"/>
      <c r="BF616" s="191"/>
    </row>
    <row r="617" spans="1:58" ht="5.15" customHeight="1">
      <c r="A617" s="21"/>
      <c r="B617" s="21"/>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21"/>
      <c r="AF617" s="21"/>
      <c r="AR617" s="127" t="str">
        <f>IF(AS617="","",MAX(AR$229:AR616)+1)</f>
        <v/>
      </c>
      <c r="AW617" s="131" t="str">
        <f t="shared" si="24"/>
        <v/>
      </c>
      <c r="AX617" s="131" t="str">
        <f t="shared" si="25"/>
        <v/>
      </c>
      <c r="AY617" s="131" t="str">
        <f t="shared" si="26"/>
        <v/>
      </c>
      <c r="AZ617" s="131" t="str">
        <f t="shared" si="27"/>
        <v/>
      </c>
      <c r="BA617" s="131"/>
      <c r="BB617" s="131"/>
      <c r="BC617" s="191"/>
      <c r="BF617" s="191"/>
    </row>
    <row r="618" spans="1:58" ht="10.25" customHeight="1">
      <c r="A618" s="53"/>
      <c r="B618" s="9"/>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c r="AF618" s="21"/>
      <c r="AR618" s="127" t="str">
        <f>IF(AS618="","",MAX(AR$229:AR617)+1)</f>
        <v/>
      </c>
      <c r="AW618" s="131" t="str">
        <f t="shared" si="24"/>
        <v/>
      </c>
      <c r="AX618" s="131" t="str">
        <f t="shared" si="25"/>
        <v/>
      </c>
      <c r="AY618" s="131" t="str">
        <f t="shared" si="26"/>
        <v/>
      </c>
      <c r="AZ618" s="131" t="str">
        <f t="shared" si="27"/>
        <v/>
      </c>
      <c r="BA618" s="131"/>
      <c r="BB618" s="131"/>
      <c r="BC618" s="191"/>
      <c r="BF618" s="191"/>
    </row>
    <row r="619" spans="1:58" ht="20.149999999999999" customHeight="1">
      <c r="A619" s="413">
        <f>A566+1</f>
        <v>10</v>
      </c>
      <c r="B619" s="413"/>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7"/>
      <c r="AF619" s="7"/>
      <c r="AR619" s="127" t="str">
        <f>IF(AS619="","",MAX(AR$229:AR618)+1)</f>
        <v/>
      </c>
      <c r="AW619" s="131" t="str">
        <f t="shared" si="24"/>
        <v/>
      </c>
      <c r="AX619" s="131" t="str">
        <f t="shared" si="25"/>
        <v/>
      </c>
      <c r="AY619" s="131" t="str">
        <f t="shared" si="26"/>
        <v/>
      </c>
      <c r="AZ619" s="131" t="str">
        <f t="shared" si="27"/>
        <v/>
      </c>
      <c r="BA619" s="131"/>
      <c r="BB619" s="131"/>
      <c r="BC619" s="191"/>
      <c r="BF619" s="191"/>
    </row>
    <row r="620" spans="1:58" ht="10.25" customHeight="1">
      <c r="A620" s="53"/>
      <c r="B620" s="9"/>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21"/>
      <c r="AR620" s="127" t="str">
        <f>IF(AS620="","",MAX(AR$229:AR619)+1)</f>
        <v/>
      </c>
      <c r="AW620" s="131" t="str">
        <f t="shared" si="24"/>
        <v/>
      </c>
      <c r="AX620" s="131" t="str">
        <f t="shared" si="25"/>
        <v/>
      </c>
      <c r="AY620" s="131" t="str">
        <f t="shared" si="26"/>
        <v/>
      </c>
      <c r="AZ620" s="131" t="str">
        <f t="shared" si="27"/>
        <v/>
      </c>
      <c r="BA620" s="131"/>
      <c r="BB620" s="131"/>
      <c r="BC620" s="191"/>
      <c r="BF620" s="191"/>
    </row>
    <row r="621" spans="1:58" ht="10.25" customHeight="1">
      <c r="A621" s="21"/>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21"/>
      <c r="AR621" s="127" t="str">
        <f>IF(AS621="","",MAX(AR$229:AR620)+1)</f>
        <v/>
      </c>
      <c r="AW621" s="131" t="str">
        <f t="shared" si="24"/>
        <v/>
      </c>
      <c r="AX621" s="131" t="str">
        <f t="shared" si="25"/>
        <v/>
      </c>
      <c r="AY621" s="131" t="str">
        <f t="shared" si="26"/>
        <v/>
      </c>
      <c r="AZ621" s="131" t="str">
        <f t="shared" si="27"/>
        <v/>
      </c>
      <c r="BA621" s="131"/>
      <c r="BB621" s="131"/>
      <c r="BC621" s="191"/>
      <c r="BF621" s="191"/>
    </row>
    <row r="622" spans="1:58" ht="20.149999999999999" customHeight="1">
      <c r="A622" s="21"/>
      <c r="B622" s="8"/>
      <c r="C622" s="434" t="s">
        <v>65</v>
      </c>
      <c r="D622" s="434"/>
      <c r="E622" s="434"/>
      <c r="F622" s="434"/>
      <c r="G622" s="434"/>
      <c r="H622" s="434"/>
      <c r="I622" s="434"/>
      <c r="J622" s="434"/>
      <c r="K622" s="434"/>
      <c r="L622" s="434"/>
      <c r="M622" s="434"/>
      <c r="N622" s="434"/>
      <c r="O622" s="434"/>
      <c r="P622" s="434"/>
      <c r="Q622" s="434"/>
      <c r="R622" s="434"/>
      <c r="S622" s="434"/>
      <c r="T622" s="434"/>
      <c r="U622" s="434"/>
      <c r="V622" s="434"/>
      <c r="W622" s="434"/>
      <c r="X622" s="434"/>
      <c r="Y622" s="434"/>
      <c r="Z622" s="434"/>
      <c r="AA622" s="434"/>
      <c r="AB622" s="434"/>
      <c r="AC622" s="434"/>
      <c r="AD622" s="434"/>
      <c r="AE622" s="8"/>
      <c r="AF622" s="21"/>
      <c r="AJ622" s="90" t="b">
        <f>IF(COUNTIF(AJ627:AJ641,TRUE)&gt;0,TRUE,FALSE)</f>
        <v>0</v>
      </c>
      <c r="AR622" s="127">
        <f>IF(AS622="","",MAX(AR$229:AR621)+1)</f>
        <v>5</v>
      </c>
      <c r="AS622" s="132" t="str">
        <f>C622&amp;":"</f>
        <v>Aerial Services:</v>
      </c>
      <c r="AW622" s="131" t="str">
        <f t="shared" si="24"/>
        <v/>
      </c>
      <c r="AX622" s="131" t="str">
        <f t="shared" si="25"/>
        <v/>
      </c>
      <c r="AY622" s="131" t="str">
        <f t="shared" si="26"/>
        <v/>
      </c>
      <c r="AZ622" s="131" t="str">
        <f t="shared" si="27"/>
        <v/>
      </c>
      <c r="BA622" s="131"/>
      <c r="BB622" s="131"/>
      <c r="BC622" s="191"/>
      <c r="BF622" s="191"/>
    </row>
    <row r="623" spans="1:58" ht="10.25" customHeight="1">
      <c r="A623" s="21"/>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21"/>
      <c r="AR623" s="127" t="str">
        <f>IF(AS623="","",MAX(AR$229:AR622)+1)</f>
        <v/>
      </c>
      <c r="AW623" s="131" t="str">
        <f t="shared" si="24"/>
        <v/>
      </c>
      <c r="AX623" s="131" t="str">
        <f t="shared" si="25"/>
        <v/>
      </c>
      <c r="AY623" s="131" t="str">
        <f t="shared" si="26"/>
        <v/>
      </c>
      <c r="AZ623" s="131" t="str">
        <f t="shared" si="27"/>
        <v/>
      </c>
      <c r="BA623" s="131"/>
      <c r="BB623" s="131"/>
      <c r="BC623" s="191"/>
      <c r="BF623" s="191"/>
    </row>
    <row r="624" spans="1:58" ht="7.25"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R624" s="127" t="str">
        <f>IF(AS624="","",MAX(AR$229:AR623)+1)</f>
        <v/>
      </c>
      <c r="AW624" s="131" t="str">
        <f t="shared" si="24"/>
        <v/>
      </c>
      <c r="AX624" s="131" t="str">
        <f t="shared" si="25"/>
        <v/>
      </c>
      <c r="AY624" s="131" t="str">
        <f t="shared" si="26"/>
        <v/>
      </c>
      <c r="AZ624" s="131" t="str">
        <f t="shared" si="27"/>
        <v/>
      </c>
      <c r="BA624" s="131"/>
      <c r="BB624" s="131"/>
      <c r="BC624" s="191"/>
      <c r="BF624" s="191"/>
    </row>
    <row r="625" spans="1:58" ht="50.15" customHeight="1">
      <c r="A625" s="53"/>
      <c r="B625" s="435" t="s">
        <v>357</v>
      </c>
      <c r="C625" s="435"/>
      <c r="D625" s="435"/>
      <c r="E625" s="435"/>
      <c r="F625" s="435"/>
      <c r="G625" s="435"/>
      <c r="H625" s="435"/>
      <c r="I625" s="435"/>
      <c r="J625" s="435"/>
      <c r="K625" s="435"/>
      <c r="L625" s="435"/>
      <c r="M625" s="435"/>
      <c r="N625" s="435"/>
      <c r="O625" s="435"/>
      <c r="P625" s="435"/>
      <c r="Q625" s="435"/>
      <c r="R625" s="435"/>
      <c r="S625" s="435"/>
      <c r="T625" s="435"/>
      <c r="U625" s="435"/>
      <c r="V625" s="435"/>
      <c r="W625" s="435"/>
      <c r="X625" s="435"/>
      <c r="Y625" s="435"/>
      <c r="Z625" s="435"/>
      <c r="AA625" s="435"/>
      <c r="AB625" s="435"/>
      <c r="AC625" s="435"/>
      <c r="AD625" s="435"/>
      <c r="AE625" s="435"/>
      <c r="AF625" s="21"/>
      <c r="AR625" s="127" t="str">
        <f>IF(AS625="","",MAX(AR$229:AR624)+1)</f>
        <v/>
      </c>
      <c r="AW625" s="131" t="str">
        <f t="shared" si="24"/>
        <v/>
      </c>
      <c r="AX625" s="131" t="str">
        <f t="shared" si="25"/>
        <v/>
      </c>
      <c r="AY625" s="131" t="str">
        <f t="shared" si="26"/>
        <v/>
      </c>
      <c r="AZ625" s="131" t="str">
        <f t="shared" si="27"/>
        <v/>
      </c>
      <c r="BA625" s="131"/>
      <c r="BB625" s="131"/>
      <c r="BC625" s="191"/>
      <c r="BF625" s="191"/>
    </row>
    <row r="626" spans="1:58" ht="7.25"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R626" s="127" t="str">
        <f>IF(AS626="","",MAX(AR$229:AR625)+1)</f>
        <v/>
      </c>
      <c r="AW626" s="131" t="str">
        <f t="shared" si="24"/>
        <v/>
      </c>
      <c r="AX626" s="131" t="str">
        <f t="shared" si="25"/>
        <v/>
      </c>
      <c r="AY626" s="131" t="str">
        <f t="shared" si="26"/>
        <v/>
      </c>
      <c r="AZ626" s="131" t="str">
        <f t="shared" si="27"/>
        <v/>
      </c>
      <c r="BA626" s="131"/>
      <c r="BB626" s="131"/>
      <c r="BC626" s="191"/>
      <c r="BF626" s="191"/>
    </row>
    <row r="627" spans="1:58" ht="20.149999999999999" customHeight="1">
      <c r="A627" s="21"/>
      <c r="B627" s="427" t="s">
        <v>150</v>
      </c>
      <c r="C627" s="427"/>
      <c r="D627" s="427"/>
      <c r="E627" s="427"/>
      <c r="F627" s="427"/>
      <c r="G627" s="427"/>
      <c r="H627" s="427"/>
      <c r="I627" s="427"/>
      <c r="J627" s="427"/>
      <c r="K627" s="427"/>
      <c r="L627" s="427"/>
      <c r="M627" s="427"/>
      <c r="N627" s="427"/>
      <c r="O627" s="427"/>
      <c r="P627" s="427"/>
      <c r="Q627" s="376" t="s">
        <v>2735</v>
      </c>
      <c r="R627" s="376"/>
      <c r="S627" s="376"/>
      <c r="T627" s="376"/>
      <c r="U627" s="376"/>
      <c r="V627" s="376"/>
      <c r="W627" s="368" t="s">
        <v>2744</v>
      </c>
      <c r="X627" s="368"/>
      <c r="Y627" s="368"/>
      <c r="Z627" s="403" t="s">
        <v>152</v>
      </c>
      <c r="AA627" s="403"/>
      <c r="AB627" s="403"/>
      <c r="AC627" s="403"/>
      <c r="AD627" s="403"/>
      <c r="AE627" s="403"/>
      <c r="AF627" s="21"/>
      <c r="AR627" s="127" t="str">
        <f>IF(AS627="","",MAX(AR$229:AR626)+1)</f>
        <v/>
      </c>
      <c r="AW627" s="131" t="str">
        <f t="shared" si="24"/>
        <v/>
      </c>
      <c r="AX627" s="131" t="str">
        <f t="shared" si="25"/>
        <v/>
      </c>
      <c r="AY627" s="131" t="str">
        <f t="shared" si="26"/>
        <v/>
      </c>
      <c r="AZ627" s="131" t="str">
        <f t="shared" si="27"/>
        <v/>
      </c>
      <c r="BA627" s="131"/>
      <c r="BB627" s="131"/>
      <c r="BC627" s="191"/>
      <c r="BF627" s="191"/>
    </row>
    <row r="628" spans="1:58" ht="20.149999999999999" customHeight="1">
      <c r="A628" s="21"/>
      <c r="B628" s="427"/>
      <c r="C628" s="427"/>
      <c r="D628" s="427"/>
      <c r="E628" s="427"/>
      <c r="F628" s="427"/>
      <c r="G628" s="427"/>
      <c r="H628" s="427"/>
      <c r="I628" s="427"/>
      <c r="J628" s="427"/>
      <c r="K628" s="427"/>
      <c r="L628" s="427"/>
      <c r="M628" s="427"/>
      <c r="N628" s="427"/>
      <c r="O628" s="427"/>
      <c r="P628" s="427"/>
      <c r="Q628" s="436" t="s">
        <v>66</v>
      </c>
      <c r="R628" s="436"/>
      <c r="S628" s="436"/>
      <c r="T628" s="436" t="s">
        <v>67</v>
      </c>
      <c r="U628" s="436"/>
      <c r="V628" s="436"/>
      <c r="W628" s="368"/>
      <c r="X628" s="368"/>
      <c r="Y628" s="368"/>
      <c r="Z628" s="436" t="s">
        <v>66</v>
      </c>
      <c r="AA628" s="436"/>
      <c r="AB628" s="436"/>
      <c r="AC628" s="436" t="s">
        <v>67</v>
      </c>
      <c r="AD628" s="436"/>
      <c r="AE628" s="436"/>
      <c r="AF628" s="21"/>
      <c r="AR628" s="127" t="str">
        <f>IF(AS628="","",MAX(AR$229:AR627)+1)</f>
        <v/>
      </c>
      <c r="AW628" s="131" t="str">
        <f t="shared" si="24"/>
        <v/>
      </c>
      <c r="AX628" s="131" t="str">
        <f t="shared" si="25"/>
        <v/>
      </c>
      <c r="AY628" s="131" t="str">
        <f t="shared" si="26"/>
        <v/>
      </c>
      <c r="AZ628" s="131" t="str">
        <f t="shared" si="27"/>
        <v/>
      </c>
      <c r="BA628" s="131"/>
      <c r="BB628" s="131"/>
      <c r="BC628" s="191"/>
      <c r="BF628" s="191"/>
    </row>
    <row r="629" spans="1:58" ht="7.25" customHeight="1">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R629" s="127" t="str">
        <f>IF(AS629="","",MAX(AR$229:AR628)+1)</f>
        <v/>
      </c>
      <c r="AW629" s="131" t="str">
        <f t="shared" si="24"/>
        <v/>
      </c>
      <c r="AX629" s="131" t="str">
        <f t="shared" si="25"/>
        <v/>
      </c>
      <c r="AY629" s="131" t="str">
        <f t="shared" si="26"/>
        <v/>
      </c>
      <c r="AZ629" s="131" t="str">
        <f t="shared" si="27"/>
        <v/>
      </c>
      <c r="BA629" s="131"/>
      <c r="BB629" s="131"/>
      <c r="BC629" s="191"/>
      <c r="BF629" s="191"/>
    </row>
    <row r="630" spans="1:58" ht="30" customHeight="1">
      <c r="A630" s="53"/>
      <c r="B630" s="334" t="s">
        <v>358</v>
      </c>
      <c r="C630" s="348"/>
      <c r="D630" s="348"/>
      <c r="E630" s="348"/>
      <c r="F630" s="348"/>
      <c r="G630" s="348"/>
      <c r="H630" s="348"/>
      <c r="I630" s="348"/>
      <c r="J630" s="348"/>
      <c r="K630" s="348"/>
      <c r="L630" s="348"/>
      <c r="M630" s="348"/>
      <c r="N630" s="348"/>
      <c r="O630" s="348"/>
      <c r="P630" s="348"/>
      <c r="Q630" s="333">
        <f>VLOOKUP($AG630,PriceList,3,FALSE)</f>
        <v>0</v>
      </c>
      <c r="R630" s="333"/>
      <c r="S630" s="333"/>
      <c r="T630" s="333">
        <f>VLOOKUP($AG630,PriceList,4,FALSE)</f>
        <v>0</v>
      </c>
      <c r="U630" s="333"/>
      <c r="V630" s="333"/>
      <c r="W630" s="336"/>
      <c r="X630" s="337"/>
      <c r="Y630" s="338"/>
      <c r="Z630" s="335">
        <f>Q630*W630</f>
        <v>0</v>
      </c>
      <c r="AA630" s="333"/>
      <c r="AB630" s="333"/>
      <c r="AC630" s="333">
        <f>T630*W630</f>
        <v>0</v>
      </c>
      <c r="AD630" s="333"/>
      <c r="AE630" s="333"/>
      <c r="AF630" s="21"/>
      <c r="AG630" s="56" t="s">
        <v>359</v>
      </c>
      <c r="AH630" s="61" t="s">
        <v>155</v>
      </c>
      <c r="AI630" s="61" t="b">
        <f>AND(W630&gt;0,AH630="Y")</f>
        <v>0</v>
      </c>
      <c r="AJ630" s="90" t="b">
        <f>OR(ISERROR(Q630),ISERROR(T630),ISERROR(Z630),ISERROR(AC630))</f>
        <v>0</v>
      </c>
      <c r="AQ630" s="130" t="s">
        <v>360</v>
      </c>
      <c r="AR630" s="127" t="str">
        <f>IF(AS630="","",MAX(AR$229:AR629)+1)</f>
        <v/>
      </c>
      <c r="AS630" s="140" t="str">
        <f>IF(W630&gt;0,AQ630,"")</f>
        <v/>
      </c>
      <c r="AT630" s="141" t="str">
        <f>IF(W630&gt;0,W630,"")</f>
        <v/>
      </c>
      <c r="AU630" s="142" t="str">
        <f>IF(W630&gt;0,Z630,"")</f>
        <v/>
      </c>
      <c r="AV630" s="142" t="str">
        <f>IF(W630&gt;0,AC630,"")</f>
        <v/>
      </c>
      <c r="AW630" s="131" t="str">
        <f t="shared" si="24"/>
        <v/>
      </c>
      <c r="AX630" s="131" t="str">
        <f t="shared" si="25"/>
        <v/>
      </c>
      <c r="AY630" s="131" t="str">
        <f t="shared" si="26"/>
        <v/>
      </c>
      <c r="AZ630" s="131" t="str">
        <f t="shared" si="27"/>
        <v/>
      </c>
      <c r="BA630" s="131"/>
      <c r="BB630" s="131"/>
      <c r="BC630" s="191"/>
      <c r="BF630" s="191"/>
    </row>
    <row r="631" spans="1:58" ht="5.15" customHeight="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R631" s="127" t="str">
        <f>IF(AS631="","",MAX(AR$229:AR630)+1)</f>
        <v/>
      </c>
      <c r="AW631" s="131" t="str">
        <f t="shared" si="24"/>
        <v/>
      </c>
      <c r="AX631" s="131" t="str">
        <f t="shared" si="25"/>
        <v/>
      </c>
      <c r="AY631" s="131" t="str">
        <f t="shared" si="26"/>
        <v/>
      </c>
      <c r="AZ631" s="131" t="str">
        <f t="shared" si="27"/>
        <v/>
      </c>
      <c r="BA631" s="131"/>
      <c r="BB631" s="131"/>
      <c r="BC631" s="191"/>
      <c r="BF631" s="191"/>
    </row>
    <row r="632" spans="1:58" ht="5.15" customHeight="1">
      <c r="A632" s="21"/>
      <c r="B632" s="21"/>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21"/>
      <c r="AF632" s="21"/>
      <c r="AR632" s="127" t="str">
        <f>IF(AS632="","",MAX(AR$229:AR631)+1)</f>
        <v/>
      </c>
      <c r="AW632" s="131" t="str">
        <f t="shared" si="24"/>
        <v/>
      </c>
      <c r="AX632" s="131" t="str">
        <f t="shared" si="25"/>
        <v/>
      </c>
      <c r="AY632" s="131" t="str">
        <f t="shared" si="26"/>
        <v/>
      </c>
      <c r="AZ632" s="131" t="str">
        <f t="shared" si="27"/>
        <v/>
      </c>
      <c r="BA632" s="131"/>
      <c r="BB632" s="131"/>
      <c r="BC632" s="191"/>
      <c r="BF632" s="191"/>
    </row>
    <row r="633" spans="1:58" ht="5.15" customHeight="1">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R633" s="127" t="str">
        <f>IF(AS633="","",MAX(AR$229:AR632)+1)</f>
        <v/>
      </c>
      <c r="AW633" s="131" t="str">
        <f t="shared" si="24"/>
        <v/>
      </c>
      <c r="AX633" s="131" t="str">
        <f t="shared" si="25"/>
        <v/>
      </c>
      <c r="AY633" s="131" t="str">
        <f t="shared" si="26"/>
        <v/>
      </c>
      <c r="AZ633" s="131" t="str">
        <f t="shared" si="27"/>
        <v/>
      </c>
      <c r="BA633" s="131"/>
      <c r="BB633" s="131"/>
      <c r="BC633" s="191"/>
      <c r="BF633" s="191"/>
    </row>
    <row r="634" spans="1:58" ht="32.15" customHeight="1">
      <c r="A634" s="53"/>
      <c r="B634" s="334" t="s">
        <v>361</v>
      </c>
      <c r="C634" s="348"/>
      <c r="D634" s="348"/>
      <c r="E634" s="348"/>
      <c r="F634" s="348"/>
      <c r="G634" s="348"/>
      <c r="H634" s="348"/>
      <c r="I634" s="348"/>
      <c r="J634" s="348"/>
      <c r="K634" s="348"/>
      <c r="L634" s="348"/>
      <c r="M634" s="348"/>
      <c r="N634" s="348"/>
      <c r="O634" s="348"/>
      <c r="P634" s="348"/>
      <c r="Q634" s="333">
        <f>VLOOKUP($AG634,PriceList,3,FALSE)</f>
        <v>0</v>
      </c>
      <c r="R634" s="333"/>
      <c r="S634" s="333"/>
      <c r="T634" s="333">
        <f>VLOOKUP($AG634,PriceList,4,FALSE)</f>
        <v>0</v>
      </c>
      <c r="U634" s="333"/>
      <c r="V634" s="333"/>
      <c r="W634" s="336"/>
      <c r="X634" s="337"/>
      <c r="Y634" s="338"/>
      <c r="Z634" s="335">
        <f>Q634*W634</f>
        <v>0</v>
      </c>
      <c r="AA634" s="333"/>
      <c r="AB634" s="333"/>
      <c r="AC634" s="333">
        <f>T634*W634</f>
        <v>0</v>
      </c>
      <c r="AD634" s="333"/>
      <c r="AE634" s="333"/>
      <c r="AF634" s="21"/>
      <c r="AG634" s="56" t="s">
        <v>362</v>
      </c>
      <c r="AH634" s="61" t="s">
        <v>155</v>
      </c>
      <c r="AI634" s="61" t="b">
        <f>AND(W634&gt;0,AH634="Y")</f>
        <v>0</v>
      </c>
      <c r="AJ634" s="90" t="b">
        <f>OR(ISERROR(Q634),ISERROR(T634),ISERROR(Z634),ISERROR(AC634))</f>
        <v>0</v>
      </c>
      <c r="AQ634" s="130" t="s">
        <v>363</v>
      </c>
      <c r="AR634" s="127" t="str">
        <f>IF(AS634="","",MAX(AR$229:AR633)+1)</f>
        <v/>
      </c>
      <c r="AS634" s="140" t="str">
        <f>IF(W634&gt;0,AQ634,"")</f>
        <v/>
      </c>
      <c r="AT634" s="141" t="str">
        <f>IF(W634&gt;0,W634,"")</f>
        <v/>
      </c>
      <c r="AU634" s="142" t="str">
        <f>IF(W634&gt;0,Z634,"")</f>
        <v/>
      </c>
      <c r="AV634" s="142" t="str">
        <f>IF(W634&gt;0,AC634,"")</f>
        <v/>
      </c>
      <c r="AW634" s="131" t="str">
        <f t="shared" si="24"/>
        <v/>
      </c>
      <c r="AX634" s="131" t="str">
        <f t="shared" si="25"/>
        <v/>
      </c>
      <c r="AY634" s="131" t="str">
        <f t="shared" si="26"/>
        <v/>
      </c>
      <c r="AZ634" s="131" t="str">
        <f t="shared" si="27"/>
        <v/>
      </c>
      <c r="BA634" s="131"/>
      <c r="BB634" s="131"/>
      <c r="BC634" s="191"/>
      <c r="BF634" s="191"/>
    </row>
    <row r="635" spans="1:58" ht="5.15" customHeight="1">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R635" s="127" t="str">
        <f>IF(AS635="","",MAX(AR$229:AR634)+1)</f>
        <v/>
      </c>
      <c r="AW635" s="131" t="str">
        <f t="shared" si="24"/>
        <v/>
      </c>
      <c r="AX635" s="131" t="str">
        <f t="shared" si="25"/>
        <v/>
      </c>
      <c r="AY635" s="131" t="str">
        <f t="shared" si="26"/>
        <v/>
      </c>
      <c r="AZ635" s="131" t="str">
        <f t="shared" si="27"/>
        <v/>
      </c>
      <c r="BA635" s="131"/>
      <c r="BB635" s="131"/>
      <c r="BC635" s="191"/>
      <c r="BF635" s="191"/>
    </row>
    <row r="636" spans="1:58" ht="5.15" customHeight="1">
      <c r="A636" s="21"/>
      <c r="B636" s="21"/>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21"/>
      <c r="AF636" s="21"/>
      <c r="AR636" s="127" t="str">
        <f>IF(AS636="","",MAX(AR$229:AR635)+1)</f>
        <v/>
      </c>
      <c r="AW636" s="131" t="str">
        <f t="shared" si="24"/>
        <v/>
      </c>
      <c r="AX636" s="131" t="str">
        <f t="shared" si="25"/>
        <v/>
      </c>
      <c r="AY636" s="131" t="str">
        <f t="shared" si="26"/>
        <v/>
      </c>
      <c r="AZ636" s="131" t="str">
        <f t="shared" si="27"/>
        <v/>
      </c>
      <c r="BA636" s="131"/>
      <c r="BB636" s="131"/>
      <c r="BC636" s="191"/>
      <c r="BF636" s="191"/>
    </row>
    <row r="637" spans="1:58" ht="5.15" customHeight="1">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R637" s="127" t="str">
        <f>IF(AS637="","",MAX(AR$229:AR636)+1)</f>
        <v/>
      </c>
      <c r="AW637" s="131" t="str">
        <f t="shared" ref="AW637:AW700" si="28">IFERROR(INDEX($AS$242:$AS$835,MATCH(ROW()-ROW($AW$226),$AR$242:$AR$835,0)),"")</f>
        <v/>
      </c>
      <c r="AX637" s="131" t="str">
        <f t="shared" ref="AX637:AX700" si="29">IFERROR(INDEX($AT$242:$AT$835,MATCH(ROW()-ROW($AX$226),$AR$242:$AR$835,0)),"")</f>
        <v/>
      </c>
      <c r="AY637" s="131" t="str">
        <f t="shared" ref="AY637:AY700" si="30">IFERROR(INDEX($AU$242:$AU$835,MATCH(ROW()-ROW($AY$226),$AR$242:$AR$835,0)),"")</f>
        <v/>
      </c>
      <c r="AZ637" s="131" t="str">
        <f t="shared" ref="AZ637:AZ700" si="31">IFERROR(INDEX($AV$242:$AV$835,MATCH(ROW()-ROW($AZ$226),$AR$242:$AR$835,0)),"")</f>
        <v/>
      </c>
      <c r="BA637" s="131"/>
      <c r="BB637" s="131"/>
      <c r="BC637" s="191"/>
      <c r="BF637" s="191"/>
    </row>
    <row r="638" spans="1:58" ht="32.15" customHeight="1">
      <c r="A638" s="53"/>
      <c r="B638" s="334" t="s">
        <v>364</v>
      </c>
      <c r="C638" s="348"/>
      <c r="D638" s="348"/>
      <c r="E638" s="348"/>
      <c r="F638" s="348"/>
      <c r="G638" s="348"/>
      <c r="H638" s="348"/>
      <c r="I638" s="348"/>
      <c r="J638" s="348"/>
      <c r="K638" s="348"/>
      <c r="L638" s="348"/>
      <c r="M638" s="348"/>
      <c r="N638" s="348"/>
      <c r="O638" s="348"/>
      <c r="P638" s="348"/>
      <c r="Q638" s="333">
        <f>VLOOKUP($AG638,PriceList,3,FALSE)</f>
        <v>0</v>
      </c>
      <c r="R638" s="333"/>
      <c r="S638" s="333"/>
      <c r="T638" s="333">
        <f>VLOOKUP($AG638,PriceList,4,FALSE)</f>
        <v>0</v>
      </c>
      <c r="U638" s="333"/>
      <c r="V638" s="333"/>
      <c r="W638" s="336"/>
      <c r="X638" s="337"/>
      <c r="Y638" s="338"/>
      <c r="Z638" s="335">
        <f>Q638*W638</f>
        <v>0</v>
      </c>
      <c r="AA638" s="333"/>
      <c r="AB638" s="333"/>
      <c r="AC638" s="333">
        <f>T638*W638</f>
        <v>0</v>
      </c>
      <c r="AD638" s="333"/>
      <c r="AE638" s="333"/>
      <c r="AF638" s="21"/>
      <c r="AG638" s="56" t="s">
        <v>365</v>
      </c>
      <c r="AH638" s="61" t="s">
        <v>155</v>
      </c>
      <c r="AI638" s="61" t="b">
        <f>AND(W638&gt;0,AH638="Y")</f>
        <v>0</v>
      </c>
      <c r="AJ638" s="90" t="b">
        <f>OR(ISERROR(Q638),ISERROR(T638),ISERROR(Z638),ISERROR(AC638))</f>
        <v>0</v>
      </c>
      <c r="AQ638" s="130" t="s">
        <v>366</v>
      </c>
      <c r="AR638" s="127" t="str">
        <f>IF(AS638="","",MAX(AR$229:AR637)+1)</f>
        <v/>
      </c>
      <c r="AS638" s="140" t="str">
        <f>IF(W638&gt;0,AQ638,"")</f>
        <v/>
      </c>
      <c r="AT638" s="141" t="str">
        <f>IF(W638&gt;0,W638,"")</f>
        <v/>
      </c>
      <c r="AU638" s="142" t="str">
        <f>IF(W638&gt;0,Z638,"")</f>
        <v/>
      </c>
      <c r="AV638" s="142" t="str">
        <f>IF(W638&gt;0,AC638,"")</f>
        <v/>
      </c>
      <c r="AW638" s="131" t="str">
        <f t="shared" si="28"/>
        <v/>
      </c>
      <c r="AX638" s="131" t="str">
        <f t="shared" si="29"/>
        <v/>
      </c>
      <c r="AY638" s="131" t="str">
        <f t="shared" si="30"/>
        <v/>
      </c>
      <c r="AZ638" s="131" t="str">
        <f t="shared" si="31"/>
        <v/>
      </c>
      <c r="BA638" s="131"/>
      <c r="BB638" s="131"/>
      <c r="BC638" s="191"/>
      <c r="BF638" s="191"/>
    </row>
    <row r="639" spans="1:58" ht="5.15" customHeight="1">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R639" s="127" t="str">
        <f>IF(AS639="","",MAX(AR$229:AR638)+1)</f>
        <v/>
      </c>
      <c r="AW639" s="131" t="str">
        <f t="shared" si="28"/>
        <v/>
      </c>
      <c r="AX639" s="131" t="str">
        <f t="shared" si="29"/>
        <v/>
      </c>
      <c r="AY639" s="131" t="str">
        <f t="shared" si="30"/>
        <v/>
      </c>
      <c r="AZ639" s="131" t="str">
        <f t="shared" si="31"/>
        <v/>
      </c>
      <c r="BA639" s="131"/>
      <c r="BB639" s="131"/>
      <c r="BC639" s="191"/>
      <c r="BF639" s="191"/>
    </row>
    <row r="640" spans="1:58" ht="5.15" customHeight="1">
      <c r="A640" s="21"/>
      <c r="B640" s="21"/>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21"/>
      <c r="AF640" s="21"/>
      <c r="AR640" s="127" t="str">
        <f>IF(AS640="","",MAX(AR$229:AR639)+1)</f>
        <v/>
      </c>
      <c r="AW640" s="131" t="str">
        <f t="shared" si="28"/>
        <v/>
      </c>
      <c r="AX640" s="131" t="str">
        <f t="shared" si="29"/>
        <v/>
      </c>
      <c r="AY640" s="131" t="str">
        <f t="shared" si="30"/>
        <v/>
      </c>
      <c r="AZ640" s="131" t="str">
        <f t="shared" si="31"/>
        <v/>
      </c>
      <c r="BA640" s="131"/>
      <c r="BB640" s="131"/>
      <c r="BC640" s="191"/>
      <c r="BF640" s="191"/>
    </row>
    <row r="641" spans="1:58" ht="20.149999999999999" customHeight="1">
      <c r="A641" s="53"/>
      <c r="B641" s="9"/>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21"/>
      <c r="AR641" s="127" t="str">
        <f>IF(AS641="","",MAX(AR$229:AR640)+1)</f>
        <v/>
      </c>
      <c r="AW641" s="131" t="str">
        <f t="shared" si="28"/>
        <v/>
      </c>
      <c r="AX641" s="131" t="str">
        <f t="shared" si="29"/>
        <v/>
      </c>
      <c r="AY641" s="131" t="str">
        <f t="shared" si="30"/>
        <v/>
      </c>
      <c r="AZ641" s="131" t="str">
        <f t="shared" si="31"/>
        <v/>
      </c>
      <c r="BA641" s="131"/>
      <c r="BB641" s="131"/>
      <c r="BC641" s="191"/>
      <c r="BF641" s="191"/>
    </row>
    <row r="642" spans="1:58" ht="10.25" customHeight="1">
      <c r="A642" s="21"/>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21"/>
      <c r="AR642" s="127" t="str">
        <f>IF(AS642="","",MAX(AR$229:AR641)+1)</f>
        <v/>
      </c>
      <c r="AW642" s="131" t="str">
        <f t="shared" si="28"/>
        <v/>
      </c>
      <c r="AX642" s="131" t="str">
        <f t="shared" si="29"/>
        <v/>
      </c>
      <c r="AY642" s="131" t="str">
        <f t="shared" si="30"/>
        <v/>
      </c>
      <c r="AZ642" s="131" t="str">
        <f t="shared" si="31"/>
        <v/>
      </c>
      <c r="BA642" s="131"/>
      <c r="BB642" s="131"/>
      <c r="BC642" s="191"/>
      <c r="BF642" s="191"/>
    </row>
    <row r="643" spans="1:58" ht="20.149999999999999" customHeight="1">
      <c r="A643" s="21"/>
      <c r="B643" s="8"/>
      <c r="C643" s="434" t="s">
        <v>68</v>
      </c>
      <c r="D643" s="434"/>
      <c r="E643" s="434"/>
      <c r="F643" s="434"/>
      <c r="G643" s="434"/>
      <c r="H643" s="434"/>
      <c r="I643" s="434"/>
      <c r="J643" s="434"/>
      <c r="K643" s="434"/>
      <c r="L643" s="434"/>
      <c r="M643" s="434"/>
      <c r="N643" s="434"/>
      <c r="O643" s="434"/>
      <c r="P643" s="434"/>
      <c r="Q643" s="434"/>
      <c r="R643" s="434"/>
      <c r="S643" s="434"/>
      <c r="T643" s="434"/>
      <c r="U643" s="434"/>
      <c r="V643" s="434"/>
      <c r="W643" s="434"/>
      <c r="X643" s="434"/>
      <c r="Y643" s="434"/>
      <c r="Z643" s="434"/>
      <c r="AA643" s="434"/>
      <c r="AB643" s="434"/>
      <c r="AC643" s="434"/>
      <c r="AD643" s="434"/>
      <c r="AE643" s="8"/>
      <c r="AF643" s="21"/>
      <c r="AJ643" s="90" t="b">
        <f>IF(COUNTIF(AJ648:AJ670,TRUE)&gt;0,TRUE,FALSE)</f>
        <v>0</v>
      </c>
      <c r="AR643" s="127">
        <f>IF(AS643="","",MAX(AR$229:AR642)+1)</f>
        <v>6</v>
      </c>
      <c r="AS643" s="132" t="str">
        <f>C643&amp;":"</f>
        <v>Barriers and Fencing:</v>
      </c>
      <c r="AW643" s="131" t="str">
        <f t="shared" si="28"/>
        <v/>
      </c>
      <c r="AX643" s="131" t="str">
        <f t="shared" si="29"/>
        <v/>
      </c>
      <c r="AY643" s="131" t="str">
        <f t="shared" si="30"/>
        <v/>
      </c>
      <c r="AZ643" s="131" t="str">
        <f t="shared" si="31"/>
        <v/>
      </c>
      <c r="BA643" s="131"/>
      <c r="BB643" s="131"/>
      <c r="BC643" s="191"/>
      <c r="BF643" s="191"/>
    </row>
    <row r="644" spans="1:58" ht="10.25" customHeight="1">
      <c r="A644" s="21"/>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21"/>
      <c r="AR644" s="127" t="str">
        <f>IF(AS644="","",MAX(AR$229:AR643)+1)</f>
        <v/>
      </c>
      <c r="AW644" s="131" t="str">
        <f t="shared" si="28"/>
        <v/>
      </c>
      <c r="AX644" s="131" t="str">
        <f t="shared" si="29"/>
        <v/>
      </c>
      <c r="AY644" s="131" t="str">
        <f t="shared" si="30"/>
        <v/>
      </c>
      <c r="AZ644" s="131" t="str">
        <f t="shared" si="31"/>
        <v/>
      </c>
      <c r="BA644" s="131"/>
      <c r="BB644" s="131"/>
      <c r="BC644" s="191"/>
      <c r="BF644" s="191"/>
    </row>
    <row r="645" spans="1:58" ht="7.25" customHeight="1">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R645" s="127" t="str">
        <f>IF(AS645="","",MAX(AR$229:AR644)+1)</f>
        <v/>
      </c>
      <c r="AW645" s="131" t="str">
        <f t="shared" si="28"/>
        <v/>
      </c>
      <c r="AX645" s="131" t="str">
        <f t="shared" si="29"/>
        <v/>
      </c>
      <c r="AY645" s="131" t="str">
        <f t="shared" si="30"/>
        <v/>
      </c>
      <c r="AZ645" s="131" t="str">
        <f t="shared" si="31"/>
        <v/>
      </c>
      <c r="BA645" s="131"/>
      <c r="BB645" s="131"/>
      <c r="BC645" s="191"/>
      <c r="BF645" s="191"/>
    </row>
    <row r="646" spans="1:58" ht="20.149999999999999" customHeight="1">
      <c r="A646" s="53"/>
      <c r="B646" s="435" t="s">
        <v>367</v>
      </c>
      <c r="C646" s="435"/>
      <c r="D646" s="435"/>
      <c r="E646" s="435"/>
      <c r="F646" s="435"/>
      <c r="G646" s="435"/>
      <c r="H646" s="435"/>
      <c r="I646" s="435"/>
      <c r="J646" s="435"/>
      <c r="K646" s="435"/>
      <c r="L646" s="435"/>
      <c r="M646" s="435"/>
      <c r="N646" s="435"/>
      <c r="O646" s="435"/>
      <c r="P646" s="435"/>
      <c r="Q646" s="435"/>
      <c r="R646" s="435"/>
      <c r="S646" s="435"/>
      <c r="T646" s="435"/>
      <c r="U646" s="435"/>
      <c r="V646" s="435"/>
      <c r="W646" s="435"/>
      <c r="X646" s="435"/>
      <c r="Y646" s="435"/>
      <c r="Z646" s="435"/>
      <c r="AA646" s="435"/>
      <c r="AB646" s="435"/>
      <c r="AC646" s="435"/>
      <c r="AD646" s="435"/>
      <c r="AE646" s="435"/>
      <c r="AF646" s="21"/>
      <c r="AR646" s="127" t="str">
        <f>IF(AS646="","",MAX(AR$229:AR645)+1)</f>
        <v/>
      </c>
      <c r="AW646" s="131" t="str">
        <f t="shared" si="28"/>
        <v/>
      </c>
      <c r="AX646" s="131" t="str">
        <f t="shared" si="29"/>
        <v/>
      </c>
      <c r="AY646" s="131" t="str">
        <f t="shared" si="30"/>
        <v/>
      </c>
      <c r="AZ646" s="131" t="str">
        <f t="shared" si="31"/>
        <v/>
      </c>
      <c r="BA646" s="131"/>
      <c r="BB646" s="131"/>
      <c r="BC646" s="191"/>
      <c r="BF646" s="191"/>
    </row>
    <row r="647" spans="1:58" ht="7.25" customHeight="1">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R647" s="127" t="str">
        <f>IF(AS647="","",MAX(AR$229:AR646)+1)</f>
        <v/>
      </c>
      <c r="AW647" s="131" t="str">
        <f t="shared" si="28"/>
        <v/>
      </c>
      <c r="AX647" s="131" t="str">
        <f t="shared" si="29"/>
        <v/>
      </c>
      <c r="AY647" s="131" t="str">
        <f t="shared" si="30"/>
        <v/>
      </c>
      <c r="AZ647" s="131" t="str">
        <f t="shared" si="31"/>
        <v/>
      </c>
      <c r="BA647" s="131"/>
      <c r="BB647" s="131"/>
      <c r="BC647" s="191"/>
      <c r="BF647" s="191"/>
    </row>
    <row r="648" spans="1:58" ht="20.149999999999999" customHeight="1">
      <c r="A648" s="21"/>
      <c r="B648" s="427" t="s">
        <v>150</v>
      </c>
      <c r="C648" s="427"/>
      <c r="D648" s="427"/>
      <c r="E648" s="427"/>
      <c r="F648" s="427"/>
      <c r="G648" s="427"/>
      <c r="H648" s="427"/>
      <c r="I648" s="427"/>
      <c r="J648" s="427"/>
      <c r="K648" s="427"/>
      <c r="L648" s="427"/>
      <c r="M648" s="427"/>
      <c r="N648" s="427"/>
      <c r="O648" s="427"/>
      <c r="P648" s="427"/>
      <c r="Q648" s="376" t="s">
        <v>2735</v>
      </c>
      <c r="R648" s="376"/>
      <c r="S648" s="376"/>
      <c r="T648" s="376"/>
      <c r="U648" s="376"/>
      <c r="V648" s="376"/>
      <c r="W648" s="368" t="s">
        <v>2744</v>
      </c>
      <c r="X648" s="368"/>
      <c r="Y648" s="368"/>
      <c r="Z648" s="403" t="s">
        <v>152</v>
      </c>
      <c r="AA648" s="403"/>
      <c r="AB648" s="403"/>
      <c r="AC648" s="403"/>
      <c r="AD648" s="403"/>
      <c r="AE648" s="403"/>
      <c r="AF648" s="21"/>
      <c r="AR648" s="127" t="str">
        <f>IF(AS648="","",MAX(AR$229:AR647)+1)</f>
        <v/>
      </c>
      <c r="AW648" s="131" t="str">
        <f t="shared" si="28"/>
        <v/>
      </c>
      <c r="AX648" s="131" t="str">
        <f t="shared" si="29"/>
        <v/>
      </c>
      <c r="AY648" s="131" t="str">
        <f t="shared" si="30"/>
        <v/>
      </c>
      <c r="AZ648" s="131" t="str">
        <f t="shared" si="31"/>
        <v/>
      </c>
      <c r="BA648" s="131"/>
      <c r="BB648" s="131"/>
      <c r="BC648" s="191"/>
      <c r="BF648" s="191"/>
    </row>
    <row r="649" spans="1:58" ht="20.149999999999999" customHeight="1">
      <c r="A649" s="21"/>
      <c r="B649" s="427"/>
      <c r="C649" s="427"/>
      <c r="D649" s="427"/>
      <c r="E649" s="427"/>
      <c r="F649" s="427"/>
      <c r="G649" s="427"/>
      <c r="H649" s="427"/>
      <c r="I649" s="427"/>
      <c r="J649" s="427"/>
      <c r="K649" s="427"/>
      <c r="L649" s="427"/>
      <c r="M649" s="427"/>
      <c r="N649" s="427"/>
      <c r="O649" s="427"/>
      <c r="P649" s="427"/>
      <c r="Q649" s="436" t="s">
        <v>66</v>
      </c>
      <c r="R649" s="436"/>
      <c r="S649" s="436"/>
      <c r="T649" s="436" t="s">
        <v>67</v>
      </c>
      <c r="U649" s="436"/>
      <c r="V649" s="436"/>
      <c r="W649" s="368"/>
      <c r="X649" s="368"/>
      <c r="Y649" s="368"/>
      <c r="Z649" s="436" t="s">
        <v>66</v>
      </c>
      <c r="AA649" s="436"/>
      <c r="AB649" s="436"/>
      <c r="AC649" s="436" t="s">
        <v>67</v>
      </c>
      <c r="AD649" s="436"/>
      <c r="AE649" s="436"/>
      <c r="AF649" s="21"/>
      <c r="AR649" s="127" t="str">
        <f>IF(AS649="","",MAX(AR$229:AR648)+1)</f>
        <v/>
      </c>
      <c r="AW649" s="131" t="str">
        <f t="shared" si="28"/>
        <v/>
      </c>
      <c r="AX649" s="131" t="str">
        <f t="shared" si="29"/>
        <v/>
      </c>
      <c r="AY649" s="131" t="str">
        <f t="shared" si="30"/>
        <v/>
      </c>
      <c r="AZ649" s="131" t="str">
        <f t="shared" si="31"/>
        <v/>
      </c>
      <c r="BA649" s="131"/>
      <c r="BB649" s="131"/>
      <c r="BC649" s="191"/>
      <c r="BF649" s="191"/>
    </row>
    <row r="650" spans="1:58" ht="7.25"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R650" s="127" t="str">
        <f>IF(AS650="","",MAX(AR$229:AR649)+1)</f>
        <v/>
      </c>
      <c r="AW650" s="131" t="str">
        <f t="shared" si="28"/>
        <v/>
      </c>
      <c r="AX650" s="131" t="str">
        <f t="shared" si="29"/>
        <v/>
      </c>
      <c r="AY650" s="131" t="str">
        <f t="shared" si="30"/>
        <v/>
      </c>
      <c r="AZ650" s="131" t="str">
        <f t="shared" si="31"/>
        <v/>
      </c>
      <c r="BA650" s="131"/>
      <c r="BB650" s="131"/>
      <c r="BC650" s="191"/>
      <c r="BF650" s="191"/>
    </row>
    <row r="651" spans="1:58" ht="32.15" customHeight="1">
      <c r="A651" s="53"/>
      <c r="B651" s="334" t="s">
        <v>368</v>
      </c>
      <c r="C651" s="348"/>
      <c r="D651" s="348"/>
      <c r="E651" s="348"/>
      <c r="F651" s="348"/>
      <c r="G651" s="348"/>
      <c r="H651" s="348"/>
      <c r="I651" s="348"/>
      <c r="J651" s="348"/>
      <c r="K651" s="348"/>
      <c r="L651" s="348"/>
      <c r="M651" s="348"/>
      <c r="N651" s="348"/>
      <c r="O651" s="348"/>
      <c r="P651" s="348"/>
      <c r="Q651" s="333">
        <f>VLOOKUP($AG651,PriceList,3,FALSE)</f>
        <v>7.87</v>
      </c>
      <c r="R651" s="333"/>
      <c r="S651" s="333"/>
      <c r="T651" s="333">
        <f>VLOOKUP($AG651,PriceList,4,FALSE)</f>
        <v>8.8143999999999991</v>
      </c>
      <c r="U651" s="333"/>
      <c r="V651" s="333"/>
      <c r="W651" s="336"/>
      <c r="X651" s="337"/>
      <c r="Y651" s="338"/>
      <c r="Z651" s="335">
        <f>Q651*W651</f>
        <v>0</v>
      </c>
      <c r="AA651" s="333"/>
      <c r="AB651" s="333"/>
      <c r="AC651" s="333">
        <f>T651*W651</f>
        <v>0</v>
      </c>
      <c r="AD651" s="333"/>
      <c r="AE651" s="333"/>
      <c r="AF651" s="21"/>
      <c r="AG651" s="56" t="s">
        <v>369</v>
      </c>
      <c r="AI651" s="61" t="b">
        <f>AND(W651&gt;0,AH651="Y")</f>
        <v>0</v>
      </c>
      <c r="AJ651" s="90" t="b">
        <f>OR(ISERROR(Q651),ISERROR(T651),ISERROR(Z651),ISERROR(AC651))</f>
        <v>0</v>
      </c>
      <c r="AQ651" s="130" t="s">
        <v>370</v>
      </c>
      <c r="AR651" s="127" t="str">
        <f>IF(AS651="","",MAX(AR$229:AR650)+1)</f>
        <v/>
      </c>
      <c r="AS651" s="140" t="str">
        <f>IF(W651&gt;0,AQ651,"")</f>
        <v/>
      </c>
      <c r="AT651" s="141" t="str">
        <f>IF(W651&gt;0,W651,"")</f>
        <v/>
      </c>
      <c r="AU651" s="142" t="str">
        <f>IF(W651&gt;0,Z651,"")</f>
        <v/>
      </c>
      <c r="AV651" s="142" t="str">
        <f>IF(W651&gt;0,AC651,"")</f>
        <v/>
      </c>
      <c r="AW651" s="131" t="str">
        <f t="shared" si="28"/>
        <v/>
      </c>
      <c r="AX651" s="131" t="str">
        <f t="shared" si="29"/>
        <v/>
      </c>
      <c r="AY651" s="131" t="str">
        <f t="shared" si="30"/>
        <v/>
      </c>
      <c r="AZ651" s="131" t="str">
        <f t="shared" si="31"/>
        <v/>
      </c>
      <c r="BA651" s="131"/>
      <c r="BB651" s="131"/>
      <c r="BC651" s="191"/>
      <c r="BF651" s="191"/>
    </row>
    <row r="652" spans="1:58" ht="5.15"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R652" s="127" t="str">
        <f>IF(AS652="","",MAX(AR$229:AR651)+1)</f>
        <v/>
      </c>
      <c r="AW652" s="131" t="str">
        <f t="shared" si="28"/>
        <v/>
      </c>
      <c r="AX652" s="131" t="str">
        <f t="shared" si="29"/>
        <v/>
      </c>
      <c r="AY652" s="131" t="str">
        <f t="shared" si="30"/>
        <v/>
      </c>
      <c r="AZ652" s="131" t="str">
        <f t="shared" si="31"/>
        <v/>
      </c>
      <c r="BA652" s="131"/>
      <c r="BB652" s="131"/>
      <c r="BC652" s="191"/>
      <c r="BF652" s="191"/>
    </row>
    <row r="653" spans="1:58" ht="5.15" customHeight="1">
      <c r="A653" s="21"/>
      <c r="B653" s="21"/>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21"/>
      <c r="AF653" s="21"/>
      <c r="AR653" s="127" t="str">
        <f>IF(AS653="","",MAX(AR$229:AR652)+1)</f>
        <v/>
      </c>
      <c r="AW653" s="131" t="str">
        <f t="shared" si="28"/>
        <v/>
      </c>
      <c r="AX653" s="131" t="str">
        <f t="shared" si="29"/>
        <v/>
      </c>
      <c r="AY653" s="131" t="str">
        <f t="shared" si="30"/>
        <v/>
      </c>
      <c r="AZ653" s="131" t="str">
        <f t="shared" si="31"/>
        <v/>
      </c>
      <c r="BA653" s="131"/>
      <c r="BB653" s="131"/>
      <c r="BC653" s="191"/>
      <c r="BF653" s="191"/>
    </row>
    <row r="654" spans="1:58" ht="5.15" customHeight="1">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R654" s="127" t="str">
        <f>IF(AS654="","",MAX(AR$229:AR653)+1)</f>
        <v/>
      </c>
      <c r="AW654" s="131" t="str">
        <f t="shared" si="28"/>
        <v/>
      </c>
      <c r="AX654" s="131" t="str">
        <f t="shared" si="29"/>
        <v/>
      </c>
      <c r="AY654" s="131" t="str">
        <f t="shared" si="30"/>
        <v/>
      </c>
      <c r="AZ654" s="131" t="str">
        <f t="shared" si="31"/>
        <v/>
      </c>
      <c r="BA654" s="131"/>
      <c r="BB654" s="131"/>
      <c r="BC654" s="191"/>
      <c r="BF654" s="191"/>
    </row>
    <row r="655" spans="1:58" ht="32.15" customHeight="1">
      <c r="A655" s="53"/>
      <c r="B655" s="334" t="s">
        <v>371</v>
      </c>
      <c r="C655" s="348"/>
      <c r="D655" s="348"/>
      <c r="E655" s="348"/>
      <c r="F655" s="348"/>
      <c r="G655" s="348"/>
      <c r="H655" s="348"/>
      <c r="I655" s="348"/>
      <c r="J655" s="348"/>
      <c r="K655" s="348"/>
      <c r="L655" s="348"/>
      <c r="M655" s="348"/>
      <c r="N655" s="348"/>
      <c r="O655" s="348"/>
      <c r="P655" s="348"/>
      <c r="Q655" s="333">
        <f>VLOOKUP($AG655,PriceList,3,FALSE)</f>
        <v>21.26</v>
      </c>
      <c r="R655" s="333"/>
      <c r="S655" s="333"/>
      <c r="T655" s="333">
        <f>VLOOKUP($AG655,PriceList,4,FALSE)</f>
        <v>23.811199999999999</v>
      </c>
      <c r="U655" s="333"/>
      <c r="V655" s="333"/>
      <c r="W655" s="336"/>
      <c r="X655" s="337"/>
      <c r="Y655" s="338"/>
      <c r="Z655" s="335">
        <f>Q655*W655</f>
        <v>0</v>
      </c>
      <c r="AA655" s="333"/>
      <c r="AB655" s="333"/>
      <c r="AC655" s="333">
        <f>T655*W655</f>
        <v>0</v>
      </c>
      <c r="AD655" s="333"/>
      <c r="AE655" s="333"/>
      <c r="AF655" s="21"/>
      <c r="AG655" s="56" t="s">
        <v>372</v>
      </c>
      <c r="AI655" s="61" t="b">
        <f>AND(W655&gt;0,AH655="Y")</f>
        <v>0</v>
      </c>
      <c r="AJ655" s="90" t="b">
        <f>OR(ISERROR(Q655),ISERROR(T655),ISERROR(Z655),ISERROR(AC655))</f>
        <v>0</v>
      </c>
      <c r="AQ655" s="130" t="s">
        <v>373</v>
      </c>
      <c r="AR655" s="127" t="str">
        <f>IF(AS655="","",MAX(AR$229:AR654)+1)</f>
        <v/>
      </c>
      <c r="AS655" s="140" t="str">
        <f>IF(W655&gt;0,AQ655,"")</f>
        <v/>
      </c>
      <c r="AT655" s="141" t="str">
        <f>IF(W655&gt;0,W655,"")</f>
        <v/>
      </c>
      <c r="AU655" s="142" t="str">
        <f>IF(W655&gt;0,Z655,"")</f>
        <v/>
      </c>
      <c r="AV655" s="142" t="str">
        <f>IF(W655&gt;0,AC655,"")</f>
        <v/>
      </c>
      <c r="AW655" s="131" t="str">
        <f t="shared" si="28"/>
        <v/>
      </c>
      <c r="AX655" s="131" t="str">
        <f t="shared" si="29"/>
        <v/>
      </c>
      <c r="AY655" s="131" t="str">
        <f t="shared" si="30"/>
        <v/>
      </c>
      <c r="AZ655" s="131" t="str">
        <f t="shared" si="31"/>
        <v/>
      </c>
      <c r="BA655" s="131"/>
      <c r="BB655" s="131"/>
      <c r="BC655" s="191"/>
      <c r="BF655" s="191"/>
    </row>
    <row r="656" spans="1:58" ht="5.15" customHeight="1">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R656" s="127" t="str">
        <f>IF(AS656="","",MAX(AR$229:AR655)+1)</f>
        <v/>
      </c>
      <c r="AW656" s="131" t="str">
        <f t="shared" si="28"/>
        <v/>
      </c>
      <c r="AX656" s="131" t="str">
        <f t="shared" si="29"/>
        <v/>
      </c>
      <c r="AY656" s="131" t="str">
        <f t="shared" si="30"/>
        <v/>
      </c>
      <c r="AZ656" s="131" t="str">
        <f t="shared" si="31"/>
        <v/>
      </c>
      <c r="BA656" s="131"/>
      <c r="BB656" s="131"/>
      <c r="BC656" s="191"/>
      <c r="BF656" s="191"/>
    </row>
    <row r="657" spans="1:58" ht="5.15" customHeight="1">
      <c r="A657" s="21"/>
      <c r="B657" s="21"/>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21"/>
      <c r="AF657" s="21"/>
      <c r="AR657" s="127" t="str">
        <f>IF(AS657="","",MAX(AR$229:AR656)+1)</f>
        <v/>
      </c>
      <c r="AW657" s="131" t="str">
        <f t="shared" si="28"/>
        <v/>
      </c>
      <c r="AX657" s="131" t="str">
        <f t="shared" si="29"/>
        <v/>
      </c>
      <c r="AY657" s="131" t="str">
        <f t="shared" si="30"/>
        <v/>
      </c>
      <c r="AZ657" s="131" t="str">
        <f t="shared" si="31"/>
        <v/>
      </c>
      <c r="BA657" s="131"/>
      <c r="BB657" s="131"/>
      <c r="BC657" s="191"/>
      <c r="BF657" s="191"/>
    </row>
    <row r="658" spans="1:58" ht="5.15" customHeight="1">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R658" s="127" t="str">
        <f>IF(AS658="","",MAX(AR$229:AR657)+1)</f>
        <v/>
      </c>
      <c r="AW658" s="131" t="str">
        <f t="shared" si="28"/>
        <v/>
      </c>
      <c r="AX658" s="131" t="str">
        <f t="shared" si="29"/>
        <v/>
      </c>
      <c r="AY658" s="131" t="str">
        <f t="shared" si="30"/>
        <v/>
      </c>
      <c r="AZ658" s="131" t="str">
        <f t="shared" si="31"/>
        <v/>
      </c>
      <c r="BA658" s="131"/>
      <c r="BB658" s="131"/>
      <c r="BC658" s="191"/>
      <c r="BF658" s="191"/>
    </row>
    <row r="659" spans="1:58" ht="32.15" customHeight="1">
      <c r="A659" s="53"/>
      <c r="B659" s="334" t="s">
        <v>374</v>
      </c>
      <c r="C659" s="348"/>
      <c r="D659" s="348"/>
      <c r="E659" s="348"/>
      <c r="F659" s="348"/>
      <c r="G659" s="348"/>
      <c r="H659" s="348"/>
      <c r="I659" s="348"/>
      <c r="J659" s="348"/>
      <c r="K659" s="348"/>
      <c r="L659" s="348"/>
      <c r="M659" s="348"/>
      <c r="N659" s="348"/>
      <c r="O659" s="348"/>
      <c r="P659" s="348"/>
      <c r="Q659" s="333">
        <f>VLOOKUP($AG659,PriceList,3,FALSE)</f>
        <v>1.8</v>
      </c>
      <c r="R659" s="333"/>
      <c r="S659" s="333"/>
      <c r="T659" s="333">
        <f>VLOOKUP($AG659,PriceList,4,FALSE)</f>
        <v>2.016</v>
      </c>
      <c r="U659" s="333"/>
      <c r="V659" s="333"/>
      <c r="W659" s="336"/>
      <c r="X659" s="337"/>
      <c r="Y659" s="338"/>
      <c r="Z659" s="335">
        <f>Q659*W659</f>
        <v>0</v>
      </c>
      <c r="AA659" s="333"/>
      <c r="AB659" s="333"/>
      <c r="AC659" s="333">
        <f>T659*W659</f>
        <v>0</v>
      </c>
      <c r="AD659" s="333"/>
      <c r="AE659" s="333"/>
      <c r="AF659" s="21"/>
      <c r="AG659" s="56" t="s">
        <v>375</v>
      </c>
      <c r="AI659" s="61" t="b">
        <f>AND(W659&gt;0,AH659="Y")</f>
        <v>0</v>
      </c>
      <c r="AJ659" s="90" t="b">
        <f>OR(ISERROR(Q659),ISERROR(T659),ISERROR(Z659),ISERROR(AC659))</f>
        <v>0</v>
      </c>
      <c r="AQ659" s="130" t="s">
        <v>376</v>
      </c>
      <c r="AR659" s="127" t="str">
        <f>IF(AS659="","",MAX(AR$229:AR658)+1)</f>
        <v/>
      </c>
      <c r="AS659" s="140" t="str">
        <f>IF(W659&gt;0,AQ659,"")</f>
        <v/>
      </c>
      <c r="AT659" s="141" t="str">
        <f>IF(W659&gt;0,W659,"")</f>
        <v/>
      </c>
      <c r="AU659" s="142" t="str">
        <f>IF(W659&gt;0,Z659,"")</f>
        <v/>
      </c>
      <c r="AV659" s="142" t="str">
        <f>IF(W659&gt;0,AC659,"")</f>
        <v/>
      </c>
      <c r="AW659" s="131" t="str">
        <f t="shared" si="28"/>
        <v/>
      </c>
      <c r="AX659" s="131" t="str">
        <f t="shared" si="29"/>
        <v/>
      </c>
      <c r="AY659" s="131" t="str">
        <f t="shared" si="30"/>
        <v/>
      </c>
      <c r="AZ659" s="131" t="str">
        <f t="shared" si="31"/>
        <v/>
      </c>
      <c r="BA659" s="131"/>
      <c r="BB659" s="131"/>
      <c r="BC659" s="191"/>
      <c r="BF659" s="191"/>
    </row>
    <row r="660" spans="1:58" ht="5.15" customHeight="1">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R660" s="127" t="str">
        <f>IF(AS660="","",MAX(AR$229:AR659)+1)</f>
        <v/>
      </c>
      <c r="AW660" s="131" t="str">
        <f t="shared" si="28"/>
        <v/>
      </c>
      <c r="AX660" s="131" t="str">
        <f t="shared" si="29"/>
        <v/>
      </c>
      <c r="AY660" s="131" t="str">
        <f t="shared" si="30"/>
        <v/>
      </c>
      <c r="AZ660" s="131" t="str">
        <f t="shared" si="31"/>
        <v/>
      </c>
      <c r="BA660" s="131"/>
      <c r="BB660" s="131"/>
      <c r="BC660" s="191"/>
      <c r="BF660" s="191"/>
    </row>
    <row r="661" spans="1:58" ht="5.15" customHeight="1">
      <c r="A661" s="21"/>
      <c r="B661" s="21"/>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21"/>
      <c r="AF661" s="21"/>
      <c r="AR661" s="127" t="str">
        <f>IF(AS661="","",MAX(AR$229:AR660)+1)</f>
        <v/>
      </c>
      <c r="AW661" s="131" t="str">
        <f t="shared" si="28"/>
        <v/>
      </c>
      <c r="AX661" s="131" t="str">
        <f t="shared" si="29"/>
        <v/>
      </c>
      <c r="AY661" s="131" t="str">
        <f t="shared" si="30"/>
        <v/>
      </c>
      <c r="AZ661" s="131" t="str">
        <f t="shared" si="31"/>
        <v/>
      </c>
      <c r="BA661" s="131"/>
      <c r="BB661" s="131"/>
      <c r="BC661" s="191"/>
      <c r="BF661" s="191"/>
    </row>
    <row r="662" spans="1:58" ht="5.15" customHeight="1">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R662" s="127" t="str">
        <f>IF(AS662="","",MAX(AR$229:AR661)+1)</f>
        <v/>
      </c>
      <c r="AW662" s="131" t="str">
        <f t="shared" si="28"/>
        <v/>
      </c>
      <c r="AX662" s="131" t="str">
        <f t="shared" si="29"/>
        <v/>
      </c>
      <c r="AY662" s="131" t="str">
        <f t="shared" si="30"/>
        <v/>
      </c>
      <c r="AZ662" s="131" t="str">
        <f t="shared" si="31"/>
        <v/>
      </c>
      <c r="BA662" s="131"/>
      <c r="BB662" s="131"/>
      <c r="BC662" s="191"/>
      <c r="BF662" s="191"/>
    </row>
    <row r="663" spans="1:58" ht="32.15" customHeight="1">
      <c r="A663" s="53"/>
      <c r="B663" s="334" t="s">
        <v>377</v>
      </c>
      <c r="C663" s="348"/>
      <c r="D663" s="348"/>
      <c r="E663" s="348"/>
      <c r="F663" s="348"/>
      <c r="G663" s="348"/>
      <c r="H663" s="348"/>
      <c r="I663" s="348"/>
      <c r="J663" s="348"/>
      <c r="K663" s="348"/>
      <c r="L663" s="348"/>
      <c r="M663" s="348"/>
      <c r="N663" s="348"/>
      <c r="O663" s="348"/>
      <c r="P663" s="348"/>
      <c r="Q663" s="333">
        <f>VLOOKUP($AG663,PriceList,3,FALSE)</f>
        <v>24.75</v>
      </c>
      <c r="R663" s="333"/>
      <c r="S663" s="333"/>
      <c r="T663" s="333">
        <f>VLOOKUP($AG663,PriceList,4,FALSE)</f>
        <v>27.72</v>
      </c>
      <c r="U663" s="333"/>
      <c r="V663" s="333"/>
      <c r="W663" s="336"/>
      <c r="X663" s="337"/>
      <c r="Y663" s="338"/>
      <c r="Z663" s="335">
        <f>Q663*W663</f>
        <v>0</v>
      </c>
      <c r="AA663" s="333"/>
      <c r="AB663" s="333"/>
      <c r="AC663" s="333">
        <f>T663*W663</f>
        <v>0</v>
      </c>
      <c r="AD663" s="333"/>
      <c r="AE663" s="333"/>
      <c r="AF663" s="21"/>
      <c r="AG663" s="56" t="s">
        <v>378</v>
      </c>
      <c r="AI663" s="61" t="b">
        <f>AND(W663&gt;0,AH663="Y")</f>
        <v>0</v>
      </c>
      <c r="AJ663" s="90" t="b">
        <f>OR(ISERROR(Q663),ISERROR(T663),ISERROR(Z663),ISERROR(AC663))</f>
        <v>0</v>
      </c>
      <c r="AQ663" s="130" t="s">
        <v>379</v>
      </c>
      <c r="AR663" s="127" t="str">
        <f>IF(AS663="","",MAX(AR$229:AR662)+1)</f>
        <v/>
      </c>
      <c r="AS663" s="140" t="str">
        <f>IF(W663&gt;0,AQ663,"")</f>
        <v/>
      </c>
      <c r="AT663" s="141" t="str">
        <f>IF(W663&gt;0,W663,"")</f>
        <v/>
      </c>
      <c r="AU663" s="142" t="str">
        <f>IF(W663&gt;0,Z663,"")</f>
        <v/>
      </c>
      <c r="AV663" s="142" t="str">
        <f>IF(W663&gt;0,AC663,"")</f>
        <v/>
      </c>
      <c r="AW663" s="131" t="str">
        <f t="shared" si="28"/>
        <v/>
      </c>
      <c r="AX663" s="131" t="str">
        <f t="shared" si="29"/>
        <v/>
      </c>
      <c r="AY663" s="131" t="str">
        <f t="shared" si="30"/>
        <v/>
      </c>
      <c r="AZ663" s="131" t="str">
        <f t="shared" si="31"/>
        <v/>
      </c>
      <c r="BA663" s="131"/>
      <c r="BB663" s="131"/>
      <c r="BC663" s="191"/>
      <c r="BF663" s="191"/>
    </row>
    <row r="664" spans="1:58" ht="5.15" customHeight="1">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R664" s="127" t="str">
        <f>IF(AS664="","",MAX(AR$229:AR663)+1)</f>
        <v/>
      </c>
      <c r="AW664" s="131" t="str">
        <f t="shared" si="28"/>
        <v/>
      </c>
      <c r="AX664" s="131" t="str">
        <f t="shared" si="29"/>
        <v/>
      </c>
      <c r="AY664" s="131" t="str">
        <f t="shared" si="30"/>
        <v/>
      </c>
      <c r="AZ664" s="131" t="str">
        <f t="shared" si="31"/>
        <v/>
      </c>
      <c r="BA664" s="131"/>
      <c r="BB664" s="131"/>
      <c r="BC664" s="191"/>
      <c r="BF664" s="191"/>
    </row>
    <row r="665" spans="1:58" ht="5.15" customHeight="1">
      <c r="A665" s="21"/>
      <c r="B665" s="21"/>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21"/>
      <c r="AF665" s="21"/>
      <c r="AR665" s="127" t="str">
        <f>IF(AS665="","",MAX(AR$229:AR664)+1)</f>
        <v/>
      </c>
      <c r="AW665" s="131" t="str">
        <f t="shared" si="28"/>
        <v/>
      </c>
      <c r="AX665" s="131" t="str">
        <f t="shared" si="29"/>
        <v/>
      </c>
      <c r="AY665" s="131" t="str">
        <f t="shared" si="30"/>
        <v/>
      </c>
      <c r="AZ665" s="131" t="str">
        <f t="shared" si="31"/>
        <v/>
      </c>
      <c r="BA665" s="131"/>
      <c r="BB665" s="131"/>
      <c r="BC665" s="191"/>
      <c r="BF665" s="191"/>
    </row>
    <row r="666" spans="1:58" ht="5.15" customHeight="1">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R666" s="127" t="str">
        <f>IF(AS666="","",MAX(AR$229:AR665)+1)</f>
        <v/>
      </c>
      <c r="AW666" s="131" t="str">
        <f t="shared" si="28"/>
        <v/>
      </c>
      <c r="AX666" s="131" t="str">
        <f t="shared" si="29"/>
        <v/>
      </c>
      <c r="AY666" s="131" t="str">
        <f t="shared" si="30"/>
        <v/>
      </c>
      <c r="AZ666" s="131" t="str">
        <f t="shared" si="31"/>
        <v/>
      </c>
      <c r="BA666" s="131"/>
      <c r="BB666" s="131"/>
      <c r="BC666" s="191"/>
      <c r="BF666" s="191"/>
    </row>
    <row r="667" spans="1:58" ht="32.15" customHeight="1">
      <c r="A667" s="53"/>
      <c r="B667" s="334" t="s">
        <v>380</v>
      </c>
      <c r="C667" s="348"/>
      <c r="D667" s="348"/>
      <c r="E667" s="348"/>
      <c r="F667" s="348"/>
      <c r="G667" s="348"/>
      <c r="H667" s="348"/>
      <c r="I667" s="348"/>
      <c r="J667" s="348"/>
      <c r="K667" s="348"/>
      <c r="L667" s="348"/>
      <c r="M667" s="348"/>
      <c r="N667" s="348"/>
      <c r="O667" s="348"/>
      <c r="P667" s="348"/>
      <c r="Q667" s="333">
        <f>VLOOKUP($AG667,PriceList,3,FALSE)</f>
        <v>24.75</v>
      </c>
      <c r="R667" s="333"/>
      <c r="S667" s="333"/>
      <c r="T667" s="333">
        <f>VLOOKUP($AG667,PriceList,4,FALSE)</f>
        <v>27.72</v>
      </c>
      <c r="U667" s="333"/>
      <c r="V667" s="333"/>
      <c r="W667" s="336"/>
      <c r="X667" s="337"/>
      <c r="Y667" s="338"/>
      <c r="Z667" s="335">
        <f>Q667*W667</f>
        <v>0</v>
      </c>
      <c r="AA667" s="333"/>
      <c r="AB667" s="333"/>
      <c r="AC667" s="333">
        <f>T667*W667</f>
        <v>0</v>
      </c>
      <c r="AD667" s="333"/>
      <c r="AE667" s="333"/>
      <c r="AF667" s="21"/>
      <c r="AG667" s="56" t="s">
        <v>961</v>
      </c>
      <c r="AI667" s="61" t="b">
        <f>AND(W667&gt;0,AH667="Y")</f>
        <v>0</v>
      </c>
      <c r="AJ667" s="90" t="b">
        <f>OR(ISERROR(Q667),ISERROR(T667),ISERROR(Z667),ISERROR(AC667))</f>
        <v>0</v>
      </c>
      <c r="AQ667" s="130" t="s">
        <v>381</v>
      </c>
      <c r="AR667" s="127" t="str">
        <f>IF(AS667="","",MAX(AR$229:AR666)+1)</f>
        <v/>
      </c>
      <c r="AS667" s="140" t="str">
        <f>IF(W667&gt;0,AQ667,"")</f>
        <v/>
      </c>
      <c r="AT667" s="141" t="str">
        <f>IF(W667&gt;0,W667,"")</f>
        <v/>
      </c>
      <c r="AU667" s="142" t="str">
        <f>IF(W667&gt;0,Z667,"")</f>
        <v/>
      </c>
      <c r="AV667" s="142" t="str">
        <f>IF(W667&gt;0,AC667,"")</f>
        <v/>
      </c>
      <c r="AW667" s="131" t="str">
        <f t="shared" si="28"/>
        <v/>
      </c>
      <c r="AX667" s="131" t="str">
        <f t="shared" si="29"/>
        <v/>
      </c>
      <c r="AY667" s="131" t="str">
        <f t="shared" si="30"/>
        <v/>
      </c>
      <c r="AZ667" s="131" t="str">
        <f t="shared" si="31"/>
        <v/>
      </c>
      <c r="BA667" s="131"/>
      <c r="BB667" s="131"/>
      <c r="BC667" s="191"/>
      <c r="BF667" s="191"/>
    </row>
    <row r="668" spans="1:58" ht="5.15" customHeight="1">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R668" s="127" t="str">
        <f>IF(AS668="","",MAX(AR$229:AR667)+1)</f>
        <v/>
      </c>
      <c r="AW668" s="131" t="str">
        <f t="shared" si="28"/>
        <v/>
      </c>
      <c r="AX668" s="131" t="str">
        <f t="shared" si="29"/>
        <v/>
      </c>
      <c r="AY668" s="131" t="str">
        <f t="shared" si="30"/>
        <v/>
      </c>
      <c r="AZ668" s="131" t="str">
        <f t="shared" si="31"/>
        <v/>
      </c>
      <c r="BA668" s="131"/>
      <c r="BB668" s="131"/>
      <c r="BC668" s="191"/>
      <c r="BF668" s="191"/>
    </row>
    <row r="669" spans="1:58" ht="5.15" customHeight="1">
      <c r="A669" s="21"/>
      <c r="B669" s="21"/>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21"/>
      <c r="AF669" s="21"/>
      <c r="AR669" s="127" t="str">
        <f>IF(AS669="","",MAX(AR$229:AR668)+1)</f>
        <v/>
      </c>
      <c r="AW669" s="131" t="str">
        <f t="shared" si="28"/>
        <v/>
      </c>
      <c r="AX669" s="131" t="str">
        <f t="shared" si="29"/>
        <v/>
      </c>
      <c r="AY669" s="131" t="str">
        <f t="shared" si="30"/>
        <v/>
      </c>
      <c r="AZ669" s="131" t="str">
        <f t="shared" si="31"/>
        <v/>
      </c>
      <c r="BA669" s="131"/>
      <c r="BB669" s="131"/>
      <c r="BC669" s="191"/>
      <c r="BF669" s="191"/>
    </row>
    <row r="670" spans="1:58" ht="10.25" customHeight="1">
      <c r="A670" s="53"/>
      <c r="B670" s="9"/>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21"/>
      <c r="AR670" s="127" t="str">
        <f>IF(AS670="","",MAX(AR$229:AR669)+1)</f>
        <v/>
      </c>
      <c r="AW670" s="131" t="str">
        <f t="shared" si="28"/>
        <v/>
      </c>
      <c r="AX670" s="131" t="str">
        <f t="shared" si="29"/>
        <v/>
      </c>
      <c r="AY670" s="131" t="str">
        <f t="shared" si="30"/>
        <v/>
      </c>
      <c r="AZ670" s="131" t="str">
        <f t="shared" si="31"/>
        <v/>
      </c>
      <c r="BA670" s="131"/>
      <c r="BB670" s="131"/>
      <c r="BC670" s="191"/>
      <c r="BF670" s="191"/>
    </row>
    <row r="671" spans="1:58" ht="20.149999999999999" customHeight="1">
      <c r="A671" s="413">
        <f>A619+1</f>
        <v>11</v>
      </c>
      <c r="B671" s="413"/>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7"/>
      <c r="AF671" s="7"/>
      <c r="AR671" s="127" t="str">
        <f>IF(AS671="","",MAX(AR$229:AR670)+1)</f>
        <v/>
      </c>
      <c r="AW671" s="131" t="str">
        <f t="shared" si="28"/>
        <v/>
      </c>
      <c r="AX671" s="131" t="str">
        <f t="shared" si="29"/>
        <v/>
      </c>
      <c r="AY671" s="131" t="str">
        <f t="shared" si="30"/>
        <v/>
      </c>
      <c r="AZ671" s="131" t="str">
        <f t="shared" si="31"/>
        <v/>
      </c>
      <c r="BA671" s="131"/>
      <c r="BB671" s="131"/>
      <c r="BC671" s="191"/>
      <c r="BF671" s="191"/>
    </row>
    <row r="672" spans="1:58" ht="10.25" customHeight="1">
      <c r="A672" s="53"/>
      <c r="B672" s="9"/>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21"/>
      <c r="AR672" s="127" t="str">
        <f>IF(AS672="","",MAX(AR$229:AR671)+1)</f>
        <v/>
      </c>
      <c r="AW672" s="131" t="str">
        <f t="shared" si="28"/>
        <v/>
      </c>
      <c r="AX672" s="131" t="str">
        <f t="shared" si="29"/>
        <v/>
      </c>
      <c r="AY672" s="131" t="str">
        <f t="shared" si="30"/>
        <v/>
      </c>
      <c r="AZ672" s="131" t="str">
        <f t="shared" si="31"/>
        <v/>
      </c>
      <c r="BA672" s="131"/>
      <c r="BB672" s="131"/>
      <c r="BC672" s="191"/>
      <c r="BF672" s="191"/>
    </row>
    <row r="673" spans="1:58" ht="10.25" customHeight="1">
      <c r="A673" s="21"/>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21"/>
      <c r="AR673" s="127" t="str">
        <f>IF(AS673="","",MAX(AR$229:AR672)+1)</f>
        <v/>
      </c>
      <c r="AW673" s="131" t="str">
        <f t="shared" si="28"/>
        <v/>
      </c>
      <c r="AX673" s="131" t="str">
        <f t="shared" si="29"/>
        <v/>
      </c>
      <c r="AY673" s="131" t="str">
        <f t="shared" si="30"/>
        <v/>
      </c>
      <c r="AZ673" s="131" t="str">
        <f t="shared" si="31"/>
        <v/>
      </c>
      <c r="BA673" s="131"/>
      <c r="BB673" s="131"/>
      <c r="BC673" s="191"/>
      <c r="BF673" s="191"/>
    </row>
    <row r="674" spans="1:58" ht="20.149999999999999" customHeight="1">
      <c r="A674" s="21"/>
      <c r="B674" s="8"/>
      <c r="C674" s="434" t="s">
        <v>382</v>
      </c>
      <c r="D674" s="434"/>
      <c r="E674" s="434"/>
      <c r="F674" s="434"/>
      <c r="G674" s="434"/>
      <c r="H674" s="434"/>
      <c r="I674" s="434"/>
      <c r="J674" s="434"/>
      <c r="K674" s="434"/>
      <c r="L674" s="434"/>
      <c r="M674" s="434"/>
      <c r="N674" s="434"/>
      <c r="O674" s="434"/>
      <c r="P674" s="434"/>
      <c r="Q674" s="434"/>
      <c r="R674" s="434"/>
      <c r="S674" s="434"/>
      <c r="T674" s="434"/>
      <c r="U674" s="434"/>
      <c r="V674" s="434"/>
      <c r="W674" s="434"/>
      <c r="X674" s="434"/>
      <c r="Y674" s="434"/>
      <c r="Z674" s="434"/>
      <c r="AA674" s="434"/>
      <c r="AB674" s="434"/>
      <c r="AC674" s="434"/>
      <c r="AD674" s="434"/>
      <c r="AE674" s="8"/>
      <c r="AF674" s="21"/>
      <c r="AJ674" s="90" t="b">
        <f>IF(COUNTIF(AJ679:AJ715,TRUE)&gt;0,TRUE,FALSE)</f>
        <v>0</v>
      </c>
      <c r="AR674" s="127">
        <f>IF(AS674="","",MAX(AR$229:AR673)+1)</f>
        <v>7</v>
      </c>
      <c r="AS674" s="132" t="str">
        <f>C674&amp;":"</f>
        <v>Floor Work and Bolting Down:</v>
      </c>
      <c r="AW674" s="131" t="str">
        <f t="shared" si="28"/>
        <v/>
      </c>
      <c r="AX674" s="131" t="str">
        <f t="shared" si="29"/>
        <v/>
      </c>
      <c r="AY674" s="131" t="str">
        <f t="shared" si="30"/>
        <v/>
      </c>
      <c r="AZ674" s="131" t="str">
        <f t="shared" si="31"/>
        <v/>
      </c>
      <c r="BA674" s="131"/>
      <c r="BB674" s="131"/>
      <c r="BC674" s="191"/>
      <c r="BF674" s="191"/>
    </row>
    <row r="675" spans="1:58" ht="10.25" customHeight="1">
      <c r="A675" s="21"/>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21"/>
      <c r="AR675" s="127" t="str">
        <f>IF(AS675="","",MAX(AR$229:AR674)+1)</f>
        <v/>
      </c>
      <c r="AW675" s="131" t="str">
        <f t="shared" si="28"/>
        <v/>
      </c>
      <c r="AX675" s="131" t="str">
        <f t="shared" si="29"/>
        <v/>
      </c>
      <c r="AY675" s="131" t="str">
        <f t="shared" si="30"/>
        <v/>
      </c>
      <c r="AZ675" s="131" t="str">
        <f t="shared" si="31"/>
        <v/>
      </c>
      <c r="BA675" s="131"/>
      <c r="BB675" s="131"/>
      <c r="BC675" s="191"/>
      <c r="BF675" s="191"/>
    </row>
    <row r="676" spans="1:58" ht="7.25"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R676" s="127" t="str">
        <f>IF(AS676="","",MAX(AR$229:AR675)+1)</f>
        <v/>
      </c>
      <c r="AW676" s="131" t="str">
        <f t="shared" si="28"/>
        <v/>
      </c>
      <c r="AX676" s="131" t="str">
        <f t="shared" si="29"/>
        <v/>
      </c>
      <c r="AY676" s="131" t="str">
        <f t="shared" si="30"/>
        <v/>
      </c>
      <c r="AZ676" s="131" t="str">
        <f t="shared" si="31"/>
        <v/>
      </c>
      <c r="BA676" s="131"/>
      <c r="BB676" s="131"/>
      <c r="BC676" s="191"/>
      <c r="BF676" s="191"/>
    </row>
    <row r="677" spans="1:58" ht="100.25" customHeight="1">
      <c r="A677" s="53"/>
      <c r="B677" s="435" t="s">
        <v>2737</v>
      </c>
      <c r="C677" s="435"/>
      <c r="D677" s="435"/>
      <c r="E677" s="435"/>
      <c r="F677" s="435"/>
      <c r="G677" s="435"/>
      <c r="H677" s="435"/>
      <c r="I677" s="435"/>
      <c r="J677" s="435"/>
      <c r="K677" s="435"/>
      <c r="L677" s="435"/>
      <c r="M677" s="435"/>
      <c r="N677" s="435"/>
      <c r="O677" s="435"/>
      <c r="P677" s="435"/>
      <c r="Q677" s="435"/>
      <c r="R677" s="435"/>
      <c r="S677" s="435"/>
      <c r="T677" s="435"/>
      <c r="U677" s="435"/>
      <c r="V677" s="435"/>
      <c r="W677" s="435"/>
      <c r="X677" s="435"/>
      <c r="Y677" s="435"/>
      <c r="Z677" s="435"/>
      <c r="AA677" s="435"/>
      <c r="AB677" s="435"/>
      <c r="AC677" s="435"/>
      <c r="AD677" s="435"/>
      <c r="AE677" s="435"/>
      <c r="AF677" s="21"/>
      <c r="AR677" s="127" t="str">
        <f>IF(AS677="","",MAX(AR$229:AR676)+1)</f>
        <v/>
      </c>
      <c r="AW677" s="131" t="str">
        <f t="shared" si="28"/>
        <v/>
      </c>
      <c r="AX677" s="131" t="str">
        <f t="shared" si="29"/>
        <v/>
      </c>
      <c r="AY677" s="131" t="str">
        <f t="shared" si="30"/>
        <v/>
      </c>
      <c r="AZ677" s="131" t="str">
        <f t="shared" si="31"/>
        <v/>
      </c>
      <c r="BA677" s="131"/>
      <c r="BB677" s="131"/>
      <c r="BC677" s="191"/>
      <c r="BF677" s="191"/>
    </row>
    <row r="678" spans="1:58" ht="7.25" customHeight="1" thickBo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R678" s="127" t="str">
        <f>IF(AS678="","",MAX(AR$229:AR677)+1)</f>
        <v/>
      </c>
      <c r="AW678" s="131" t="str">
        <f t="shared" si="28"/>
        <v/>
      </c>
      <c r="AX678" s="131" t="str">
        <f t="shared" si="29"/>
        <v/>
      </c>
      <c r="AY678" s="131" t="str">
        <f t="shared" si="30"/>
        <v/>
      </c>
      <c r="AZ678" s="131" t="str">
        <f t="shared" si="31"/>
        <v/>
      </c>
      <c r="BA678" s="131"/>
      <c r="BB678" s="131"/>
      <c r="BC678" s="191"/>
      <c r="BF678" s="191"/>
    </row>
    <row r="679" spans="1:58" ht="25.25" customHeight="1" thickBot="1">
      <c r="A679" s="21"/>
      <c r="B679" s="365" t="s">
        <v>383</v>
      </c>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c r="AA679" s="366"/>
      <c r="AB679" s="366"/>
      <c r="AC679" s="366"/>
      <c r="AD679" s="366"/>
      <c r="AE679" s="367"/>
      <c r="AF679" s="21"/>
      <c r="AR679" s="127" t="str">
        <f>IF(AS679="","",MAX(AR$229:AR678)+1)</f>
        <v/>
      </c>
      <c r="AW679" s="131" t="str">
        <f t="shared" si="28"/>
        <v/>
      </c>
      <c r="AX679" s="131" t="str">
        <f t="shared" si="29"/>
        <v/>
      </c>
      <c r="AY679" s="131" t="str">
        <f t="shared" si="30"/>
        <v/>
      </c>
      <c r="AZ679" s="131" t="str">
        <f t="shared" si="31"/>
        <v/>
      </c>
      <c r="BA679" s="131"/>
      <c r="BB679" s="131"/>
      <c r="BC679" s="191"/>
      <c r="BF679" s="191"/>
    </row>
    <row r="680" spans="1:58" ht="7.25"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R680" s="127" t="str">
        <f>IF(AS680="","",MAX(AR$229:AR679)+1)</f>
        <v/>
      </c>
      <c r="AW680" s="131" t="str">
        <f t="shared" si="28"/>
        <v/>
      </c>
      <c r="AX680" s="131" t="str">
        <f t="shared" si="29"/>
        <v/>
      </c>
      <c r="AY680" s="131" t="str">
        <f t="shared" si="30"/>
        <v/>
      </c>
      <c r="AZ680" s="131" t="str">
        <f t="shared" si="31"/>
        <v/>
      </c>
      <c r="BA680" s="131"/>
      <c r="BB680" s="131"/>
      <c r="BC680" s="191"/>
      <c r="BF680" s="191"/>
    </row>
    <row r="681" spans="1:58" ht="165" customHeight="1">
      <c r="A681" s="53"/>
      <c r="B681" s="30"/>
      <c r="C681" s="456" t="s">
        <v>384</v>
      </c>
      <c r="D681" s="456"/>
      <c r="E681" s="456"/>
      <c r="F681" s="456"/>
      <c r="G681" s="456"/>
      <c r="H681" s="456"/>
      <c r="I681" s="456"/>
      <c r="J681" s="456"/>
      <c r="K681" s="456"/>
      <c r="L681" s="456"/>
      <c r="M681" s="456"/>
      <c r="N681" s="456"/>
      <c r="O681" s="456"/>
      <c r="P681" s="456"/>
      <c r="Q681" s="456"/>
      <c r="R681" s="456"/>
      <c r="S681" s="456"/>
      <c r="T681" s="456"/>
      <c r="U681" s="456"/>
      <c r="V681" s="456"/>
      <c r="W681" s="456"/>
      <c r="X681" s="456"/>
      <c r="Y681" s="456"/>
      <c r="Z681" s="456"/>
      <c r="AA681" s="456"/>
      <c r="AB681" s="456"/>
      <c r="AC681" s="456"/>
      <c r="AD681" s="456"/>
      <c r="AE681" s="30"/>
      <c r="AF681" s="21"/>
      <c r="AR681" s="127" t="str">
        <f>IF(AS681="","",MAX(AR$229:AR680)+1)</f>
        <v/>
      </c>
      <c r="AW681" s="131" t="str">
        <f t="shared" si="28"/>
        <v/>
      </c>
      <c r="AX681" s="131" t="str">
        <f t="shared" si="29"/>
        <v/>
      </c>
      <c r="AY681" s="131" t="str">
        <f t="shared" si="30"/>
        <v/>
      </c>
      <c r="AZ681" s="131" t="str">
        <f t="shared" si="31"/>
        <v/>
      </c>
      <c r="BA681" s="131"/>
      <c r="BB681" s="131"/>
      <c r="BC681" s="191"/>
      <c r="BF681" s="191"/>
    </row>
    <row r="682" spans="1:58" ht="7.25"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R682" s="127" t="str">
        <f>IF(AS682="","",MAX(AR$229:AR681)+1)</f>
        <v/>
      </c>
      <c r="AW682" s="131" t="str">
        <f t="shared" si="28"/>
        <v/>
      </c>
      <c r="AX682" s="131" t="str">
        <f t="shared" si="29"/>
        <v/>
      </c>
      <c r="AY682" s="131" t="str">
        <f t="shared" si="30"/>
        <v/>
      </c>
      <c r="AZ682" s="131" t="str">
        <f t="shared" si="31"/>
        <v/>
      </c>
      <c r="BA682" s="131"/>
      <c r="BB682" s="131"/>
      <c r="BC682" s="191"/>
      <c r="BF682" s="191"/>
    </row>
    <row r="683" spans="1:58" ht="20.149999999999999" customHeight="1">
      <c r="A683" s="21"/>
      <c r="B683" s="31"/>
      <c r="C683" s="31"/>
      <c r="D683" s="31"/>
      <c r="E683" s="31"/>
      <c r="F683" s="31"/>
      <c r="G683" s="31"/>
      <c r="H683" s="21"/>
      <c r="I683" s="21"/>
      <c r="J683" s="21"/>
      <c r="K683" s="21"/>
      <c r="L683" s="21"/>
      <c r="M683" s="21"/>
      <c r="N683" s="21"/>
      <c r="O683" s="21"/>
      <c r="P683" s="21"/>
      <c r="Q683" s="376" t="s">
        <v>2735</v>
      </c>
      <c r="R683" s="376"/>
      <c r="S683" s="376"/>
      <c r="T683" s="376"/>
      <c r="U683" s="376"/>
      <c r="V683" s="376"/>
      <c r="W683" s="457" t="s">
        <v>385</v>
      </c>
      <c r="X683" s="347"/>
      <c r="Y683" s="347"/>
      <c r="Z683" s="403" t="s">
        <v>152</v>
      </c>
      <c r="AA683" s="403"/>
      <c r="AB683" s="403"/>
      <c r="AC683" s="403"/>
      <c r="AD683" s="403"/>
      <c r="AE683" s="403"/>
      <c r="AF683" s="21"/>
      <c r="AR683" s="127" t="str">
        <f>IF(AS683="","",MAX(AR$229:AR682)+1)</f>
        <v/>
      </c>
      <c r="AW683" s="131" t="str">
        <f t="shared" si="28"/>
        <v/>
      </c>
      <c r="AX683" s="131" t="str">
        <f t="shared" si="29"/>
        <v/>
      </c>
      <c r="AY683" s="131" t="str">
        <f t="shared" si="30"/>
        <v/>
      </c>
      <c r="AZ683" s="131" t="str">
        <f t="shared" si="31"/>
        <v/>
      </c>
      <c r="BA683" s="131"/>
      <c r="BB683" s="131"/>
      <c r="BC683" s="191"/>
      <c r="BF683" s="191"/>
    </row>
    <row r="684" spans="1:58" ht="20.149999999999999" customHeight="1">
      <c r="A684" s="21"/>
      <c r="B684" s="31"/>
      <c r="C684" s="32"/>
      <c r="D684" s="32"/>
      <c r="E684" s="32"/>
      <c r="F684" s="32"/>
      <c r="G684" s="32"/>
      <c r="H684" s="32"/>
      <c r="I684" s="32"/>
      <c r="J684" s="32"/>
      <c r="K684" s="32"/>
      <c r="L684" s="32"/>
      <c r="M684" s="21"/>
      <c r="N684" s="21"/>
      <c r="O684" s="21"/>
      <c r="P684" s="21"/>
      <c r="Q684" s="347" t="s">
        <v>66</v>
      </c>
      <c r="R684" s="347"/>
      <c r="S684" s="347"/>
      <c r="T684" s="347" t="s">
        <v>67</v>
      </c>
      <c r="U684" s="347"/>
      <c r="V684" s="347"/>
      <c r="W684" s="347"/>
      <c r="X684" s="347"/>
      <c r="Y684" s="347"/>
      <c r="Z684" s="347" t="s">
        <v>66</v>
      </c>
      <c r="AA684" s="347"/>
      <c r="AB684" s="347"/>
      <c r="AC684" s="347" t="s">
        <v>67</v>
      </c>
      <c r="AD684" s="347"/>
      <c r="AE684" s="347"/>
      <c r="AF684" s="21"/>
      <c r="AR684" s="127" t="str">
        <f>IF(AS684="","",MAX(AR$229:AR683)+1)</f>
        <v/>
      </c>
      <c r="AW684" s="131" t="str">
        <f t="shared" si="28"/>
        <v/>
      </c>
      <c r="AX684" s="131" t="str">
        <f t="shared" si="29"/>
        <v/>
      </c>
      <c r="AY684" s="131" t="str">
        <f t="shared" si="30"/>
        <v/>
      </c>
      <c r="AZ684" s="131" t="str">
        <f t="shared" si="31"/>
        <v/>
      </c>
      <c r="BA684" s="131"/>
      <c r="BB684" s="131"/>
      <c r="BC684" s="191"/>
      <c r="BF684" s="191"/>
    </row>
    <row r="685" spans="1:58" ht="7.25" customHeight="1">
      <c r="A685" s="21"/>
      <c r="B685" s="32"/>
      <c r="C685" s="32"/>
      <c r="D685" s="32"/>
      <c r="E685" s="32"/>
      <c r="F685" s="32"/>
      <c r="G685" s="32"/>
      <c r="H685" s="32"/>
      <c r="I685" s="32"/>
      <c r="J685" s="32"/>
      <c r="K685" s="32"/>
      <c r="L685" s="32"/>
      <c r="M685" s="21"/>
      <c r="N685" s="21"/>
      <c r="O685" s="21"/>
      <c r="P685" s="21"/>
      <c r="Q685" s="21"/>
      <c r="R685" s="21"/>
      <c r="S685" s="21"/>
      <c r="T685" s="21"/>
      <c r="U685" s="21"/>
      <c r="V685" s="21"/>
      <c r="W685" s="21"/>
      <c r="X685" s="21"/>
      <c r="Y685" s="21"/>
      <c r="Z685" s="21"/>
      <c r="AA685" s="21"/>
      <c r="AB685" s="21"/>
      <c r="AC685" s="21"/>
      <c r="AD685" s="21"/>
      <c r="AE685" s="21"/>
      <c r="AF685" s="21"/>
      <c r="AR685" s="127" t="str">
        <f>IF(AS685="","",MAX(AR$229:AR684)+1)</f>
        <v/>
      </c>
      <c r="AW685" s="131" t="str">
        <f t="shared" si="28"/>
        <v/>
      </c>
      <c r="AX685" s="131" t="str">
        <f t="shared" si="29"/>
        <v/>
      </c>
      <c r="AY685" s="131" t="str">
        <f t="shared" si="30"/>
        <v/>
      </c>
      <c r="AZ685" s="131" t="str">
        <f t="shared" si="31"/>
        <v/>
      </c>
      <c r="BA685" s="131"/>
      <c r="BB685" s="131"/>
      <c r="BC685" s="191"/>
      <c r="BF685" s="191"/>
    </row>
    <row r="686" spans="1:58" ht="22.25" customHeight="1">
      <c r="A686" s="53"/>
      <c r="B686" s="348" t="s">
        <v>386</v>
      </c>
      <c r="C686" s="348"/>
      <c r="D686" s="348"/>
      <c r="E686" s="348"/>
      <c r="F686" s="348"/>
      <c r="G686" s="348"/>
      <c r="H686" s="348"/>
      <c r="I686" s="348"/>
      <c r="J686" s="348"/>
      <c r="K686" s="348"/>
      <c r="L686" s="348"/>
      <c r="M686" s="348"/>
      <c r="N686" s="348"/>
      <c r="O686" s="348"/>
      <c r="P686" s="348"/>
      <c r="Q686" s="333">
        <f>VLOOKUP($AG686,PriceList,3,FALSE)</f>
        <v>35.549999999999997</v>
      </c>
      <c r="R686" s="333"/>
      <c r="S686" s="333"/>
      <c r="T686" s="333">
        <f>VLOOKUP($AG686,PriceList,4,FALSE)</f>
        <v>39.816000000000003</v>
      </c>
      <c r="U686" s="333"/>
      <c r="V686" s="333"/>
      <c r="W686" s="348">
        <f>SUM(AA694:AB698)</f>
        <v>0</v>
      </c>
      <c r="X686" s="348"/>
      <c r="Y686" s="348"/>
      <c r="Z686" s="333">
        <f>Q686*W686</f>
        <v>0</v>
      </c>
      <c r="AA686" s="333"/>
      <c r="AB686" s="333"/>
      <c r="AC686" s="333">
        <f>T686*W686</f>
        <v>0</v>
      </c>
      <c r="AD686" s="333"/>
      <c r="AE686" s="333"/>
      <c r="AF686" s="21"/>
      <c r="AG686" s="56" t="s">
        <v>387</v>
      </c>
      <c r="AJ686" s="90" t="b">
        <f>OR(ISERROR(Q686),ISERROR(T686),ISERROR(Z686),ISERROR(AC686))</f>
        <v>0</v>
      </c>
      <c r="AR686" s="127" t="str">
        <f>IF(AS686="","",MAX(AR$229:AR685)+1)</f>
        <v/>
      </c>
      <c r="AW686" s="131" t="str">
        <f t="shared" si="28"/>
        <v/>
      </c>
      <c r="AX686" s="131" t="str">
        <f t="shared" si="29"/>
        <v/>
      </c>
      <c r="AY686" s="131" t="str">
        <f t="shared" si="30"/>
        <v/>
      </c>
      <c r="AZ686" s="131" t="str">
        <f t="shared" si="31"/>
        <v/>
      </c>
      <c r="BA686" s="131"/>
      <c r="BB686" s="131"/>
      <c r="BC686" s="191"/>
      <c r="BF686" s="191"/>
    </row>
    <row r="687" spans="1:58" ht="5.15" customHeight="1">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R687" s="127" t="str">
        <f>IF(AS687="","",MAX(AR$229:AR686)+1)</f>
        <v/>
      </c>
      <c r="AW687" s="131" t="str">
        <f t="shared" si="28"/>
        <v/>
      </c>
      <c r="AX687" s="131" t="str">
        <f t="shared" si="29"/>
        <v/>
      </c>
      <c r="AY687" s="131" t="str">
        <f t="shared" si="30"/>
        <v/>
      </c>
      <c r="AZ687" s="131" t="str">
        <f t="shared" si="31"/>
        <v/>
      </c>
      <c r="BA687" s="131"/>
      <c r="BB687" s="131"/>
      <c r="BC687" s="191"/>
      <c r="BF687" s="191"/>
    </row>
    <row r="688" spans="1:58" ht="5.15" customHeight="1">
      <c r="A688" s="21"/>
      <c r="B688" s="21"/>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21"/>
      <c r="AF688" s="21"/>
      <c r="AR688" s="127" t="str">
        <f>IF(AS688="","",MAX(AR$229:AR687)+1)</f>
        <v/>
      </c>
      <c r="AW688" s="131" t="str">
        <f t="shared" si="28"/>
        <v/>
      </c>
      <c r="AX688" s="131" t="str">
        <f t="shared" si="29"/>
        <v/>
      </c>
      <c r="AY688" s="131" t="str">
        <f t="shared" si="30"/>
        <v/>
      </c>
      <c r="AZ688" s="131" t="str">
        <f t="shared" si="31"/>
        <v/>
      </c>
      <c r="BA688" s="131"/>
      <c r="BB688" s="131"/>
      <c r="BC688" s="191"/>
      <c r="BF688" s="191"/>
    </row>
    <row r="689" spans="1:58" ht="5.15" customHeight="1">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R689" s="127" t="str">
        <f>IF(AS689="","",MAX(AR$229:AR688)+1)</f>
        <v/>
      </c>
      <c r="AW689" s="131" t="str">
        <f t="shared" si="28"/>
        <v/>
      </c>
      <c r="AX689" s="131" t="str">
        <f t="shared" si="29"/>
        <v/>
      </c>
      <c r="AY689" s="131" t="str">
        <f t="shared" si="30"/>
        <v/>
      </c>
      <c r="AZ689" s="131" t="str">
        <f t="shared" si="31"/>
        <v/>
      </c>
      <c r="BA689" s="131"/>
      <c r="BB689" s="131"/>
      <c r="BC689" s="191"/>
      <c r="BF689" s="191"/>
    </row>
    <row r="690" spans="1:58" ht="22.25" customHeight="1">
      <c r="A690" s="53"/>
      <c r="B690" s="348" t="s">
        <v>388</v>
      </c>
      <c r="C690" s="348"/>
      <c r="D690" s="348"/>
      <c r="E690" s="348"/>
      <c r="F690" s="348"/>
      <c r="G690" s="348"/>
      <c r="H690" s="348"/>
      <c r="I690" s="348"/>
      <c r="J690" s="348"/>
      <c r="K690" s="348"/>
      <c r="L690" s="348"/>
      <c r="M690" s="348"/>
      <c r="N690" s="348"/>
      <c r="O690" s="348"/>
      <c r="P690" s="348"/>
      <c r="Q690" s="333">
        <f>VLOOKUP($AG690,PriceList,3,FALSE)</f>
        <v>53.66</v>
      </c>
      <c r="R690" s="333"/>
      <c r="S690" s="333"/>
      <c r="T690" s="333">
        <f>VLOOKUP($AG690,PriceList,4,FALSE)</f>
        <v>60.099200000000003</v>
      </c>
      <c r="U690" s="333"/>
      <c r="V690" s="333"/>
      <c r="W690" s="348">
        <f>SUM(AC694:AD698)</f>
        <v>0</v>
      </c>
      <c r="X690" s="348"/>
      <c r="Y690" s="348"/>
      <c r="Z690" s="333">
        <f>Q690*W690</f>
        <v>0</v>
      </c>
      <c r="AA690" s="333"/>
      <c r="AB690" s="333"/>
      <c r="AC690" s="333">
        <f>T690*W690</f>
        <v>0</v>
      </c>
      <c r="AD690" s="333"/>
      <c r="AE690" s="333"/>
      <c r="AF690" s="21"/>
      <c r="AG690" s="56" t="s">
        <v>389</v>
      </c>
      <c r="AJ690" s="90" t="b">
        <f>OR(ISERROR(Q690),ISERROR(T690),ISERROR(Z690),ISERROR(AC690))</f>
        <v>0</v>
      </c>
      <c r="AR690" s="127" t="str">
        <f>IF(AS690="","",MAX(AR$229:AR689)+1)</f>
        <v/>
      </c>
      <c r="AW690" s="131" t="str">
        <f t="shared" si="28"/>
        <v/>
      </c>
      <c r="AX690" s="131" t="str">
        <f t="shared" si="29"/>
        <v/>
      </c>
      <c r="AY690" s="131" t="str">
        <f t="shared" si="30"/>
        <v/>
      </c>
      <c r="AZ690" s="131" t="str">
        <f t="shared" si="31"/>
        <v/>
      </c>
      <c r="BA690" s="131"/>
      <c r="BB690" s="131"/>
      <c r="BC690" s="191"/>
      <c r="BF690" s="191"/>
    </row>
    <row r="691" spans="1:58" ht="5.15" customHeight="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33"/>
      <c r="AD691" s="33"/>
      <c r="AE691" s="33"/>
      <c r="AF691" s="21"/>
      <c r="AR691" s="127" t="str">
        <f>IF(AS691="","",MAX(AR$229:AR690)+1)</f>
        <v/>
      </c>
      <c r="AW691" s="131" t="str">
        <f t="shared" si="28"/>
        <v/>
      </c>
      <c r="AX691" s="131" t="str">
        <f t="shared" si="29"/>
        <v/>
      </c>
      <c r="AY691" s="131" t="str">
        <f t="shared" si="30"/>
        <v/>
      </c>
      <c r="AZ691" s="131" t="str">
        <f t="shared" si="31"/>
        <v/>
      </c>
      <c r="BA691" s="131"/>
      <c r="BB691" s="131"/>
      <c r="BC691" s="191"/>
      <c r="BF691" s="191"/>
    </row>
    <row r="692" spans="1:58" ht="31.5" customHeight="1">
      <c r="A692" s="21"/>
      <c r="B692" s="21"/>
      <c r="C692" s="410" t="s">
        <v>390</v>
      </c>
      <c r="D692" s="411"/>
      <c r="E692" s="411"/>
      <c r="F692" s="411"/>
      <c r="G692" s="411"/>
      <c r="H692" s="411"/>
      <c r="I692" s="411"/>
      <c r="J692" s="411"/>
      <c r="K692" s="411"/>
      <c r="L692" s="411"/>
      <c r="M692" s="411"/>
      <c r="N692" s="412"/>
      <c r="O692" s="349" t="s">
        <v>391</v>
      </c>
      <c r="P692" s="584"/>
      <c r="Q692" s="584"/>
      <c r="R692" s="584"/>
      <c r="S692" s="584"/>
      <c r="T692" s="584"/>
      <c r="U692" s="584"/>
      <c r="V692" s="584"/>
      <c r="W692" s="584"/>
      <c r="X692" s="584"/>
      <c r="Y692" s="584"/>
      <c r="Z692" s="350"/>
      <c r="AA692" s="349" t="s">
        <v>392</v>
      </c>
      <c r="AB692" s="584"/>
      <c r="AC692" s="584"/>
      <c r="AD692" s="350"/>
      <c r="AE692" s="33"/>
      <c r="AF692" s="21"/>
      <c r="AK692" s="6" t="s">
        <v>393</v>
      </c>
      <c r="AR692" s="127" t="str">
        <f>IF(AS692="","",MAX(AR$229:AR691)+1)</f>
        <v/>
      </c>
      <c r="AW692" s="131" t="str">
        <f t="shared" si="28"/>
        <v/>
      </c>
      <c r="AX692" s="131" t="str">
        <f t="shared" si="29"/>
        <v/>
      </c>
      <c r="AY692" s="131" t="str">
        <f t="shared" si="30"/>
        <v/>
      </c>
      <c r="AZ692" s="131" t="str">
        <f t="shared" si="31"/>
        <v/>
      </c>
      <c r="BA692" s="131"/>
      <c r="BB692" s="131"/>
      <c r="BC692" s="191"/>
      <c r="BF692" s="191"/>
    </row>
    <row r="693" spans="1:58" ht="31.5" customHeight="1">
      <c r="A693" s="21"/>
      <c r="B693" s="21"/>
      <c r="C693" s="459" t="s">
        <v>394</v>
      </c>
      <c r="D693" s="459"/>
      <c r="E693" s="459"/>
      <c r="F693" s="460" t="s">
        <v>322</v>
      </c>
      <c r="G693" s="460"/>
      <c r="H693" s="460"/>
      <c r="I693" s="349" t="s">
        <v>395</v>
      </c>
      <c r="J693" s="584"/>
      <c r="K693" s="584"/>
      <c r="L693" s="584"/>
      <c r="M693" s="584"/>
      <c r="N693" s="350"/>
      <c r="O693" s="349">
        <v>8</v>
      </c>
      <c r="P693" s="350"/>
      <c r="Q693" s="349">
        <v>10</v>
      </c>
      <c r="R693" s="350"/>
      <c r="S693" s="349">
        <v>12</v>
      </c>
      <c r="T693" s="350"/>
      <c r="U693" s="349">
        <v>15</v>
      </c>
      <c r="V693" s="350"/>
      <c r="W693" s="349">
        <v>18</v>
      </c>
      <c r="X693" s="350"/>
      <c r="Y693" s="349">
        <v>24</v>
      </c>
      <c r="Z693" s="350"/>
      <c r="AA693" s="349" t="str">
        <f>"8 - 15"</f>
        <v>8 - 15</v>
      </c>
      <c r="AB693" s="350"/>
      <c r="AC693" s="349" t="s">
        <v>396</v>
      </c>
      <c r="AD693" s="350"/>
      <c r="AE693" s="21"/>
      <c r="AF693" s="21"/>
      <c r="AK693" s="6" t="s">
        <v>397</v>
      </c>
      <c r="AQ693" s="130" t="s">
        <v>398</v>
      </c>
      <c r="AR693" s="127" t="str">
        <f>IF(AS693="","",MAX(AR$229:AR692)+1)</f>
        <v/>
      </c>
      <c r="AS693" s="140" t="str">
        <f>IF(SUM($O$694:$P$698)&gt;0,AQ693,"")</f>
        <v/>
      </c>
      <c r="AT693" s="143" t="str">
        <f>IF(SUM(O694:P698)&gt;0,SUM(O694:P698),"")</f>
        <v/>
      </c>
      <c r="AU693" s="140" t="str">
        <f>IF(SUM($O$694:$P$698)&gt;0,(SUM($O$694:$P$698)*$Q$686),"")</f>
        <v/>
      </c>
      <c r="AV693" s="144" t="str">
        <f>IF(SUM($O$694:$P$698)&gt;0,(SUM($O$694:$P$698)*$T$686),"")</f>
        <v/>
      </c>
      <c r="AW693" s="131" t="str">
        <f t="shared" si="28"/>
        <v/>
      </c>
      <c r="AX693" s="131" t="str">
        <f t="shared" si="29"/>
        <v/>
      </c>
      <c r="AY693" s="131" t="str">
        <f t="shared" si="30"/>
        <v/>
      </c>
      <c r="AZ693" s="131" t="str">
        <f t="shared" si="31"/>
        <v/>
      </c>
      <c r="BA693" s="131"/>
      <c r="BB693" s="131"/>
      <c r="BC693" s="191"/>
      <c r="BF693" s="191"/>
    </row>
    <row r="694" spans="1:58" ht="25.25" customHeight="1">
      <c r="A694" s="21"/>
      <c r="B694" s="21"/>
      <c r="C694" s="353">
        <v>1</v>
      </c>
      <c r="D694" s="353"/>
      <c r="E694" s="353"/>
      <c r="F694" s="354"/>
      <c r="G694" s="354"/>
      <c r="H694" s="354"/>
      <c r="I694" s="355"/>
      <c r="J694" s="356"/>
      <c r="K694" s="356"/>
      <c r="L694" s="356"/>
      <c r="M694" s="356"/>
      <c r="N694" s="357"/>
      <c r="O694" s="351"/>
      <c r="P694" s="352"/>
      <c r="Q694" s="351"/>
      <c r="R694" s="352"/>
      <c r="S694" s="351"/>
      <c r="T694" s="352"/>
      <c r="U694" s="351"/>
      <c r="V694" s="352"/>
      <c r="W694" s="351"/>
      <c r="X694" s="352"/>
      <c r="Y694" s="351"/>
      <c r="Z694" s="352"/>
      <c r="AA694" s="423">
        <f>SUM(O694:V694)</f>
        <v>0</v>
      </c>
      <c r="AB694" s="424"/>
      <c r="AC694" s="425">
        <f>SUM(W694:Z694)</f>
        <v>0</v>
      </c>
      <c r="AD694" s="426"/>
      <c r="AE694" s="21"/>
      <c r="AF694" s="21"/>
      <c r="AK694" s="6" t="s">
        <v>399</v>
      </c>
      <c r="AQ694" s="130" t="s">
        <v>400</v>
      </c>
      <c r="AR694" s="127" t="str">
        <f>IF(AS694="","",MAX(AR$229:AR693)+1)</f>
        <v/>
      </c>
      <c r="AS694" s="140" t="str">
        <f>IF(SUM($Q$694:$R$698)&gt;0,AQ694,"")</f>
        <v/>
      </c>
      <c r="AT694" s="143" t="str">
        <f>IF(SUM(Q694:R698)&gt;0,SUM(Q694:R698),"")</f>
        <v/>
      </c>
      <c r="AU694" s="140" t="str">
        <f>IF(SUM($Q$694:$R$698)&gt;0,(SUM($Q$694:$R$698)*$Q$686),"")</f>
        <v/>
      </c>
      <c r="AV694" s="144" t="str">
        <f>IF(SUM($Q$694:$R$698)&gt;0,(SUM($Q$694:$R$698)*$T$686),"")</f>
        <v/>
      </c>
      <c r="AW694" s="131" t="str">
        <f t="shared" si="28"/>
        <v/>
      </c>
      <c r="AX694" s="131" t="str">
        <f t="shared" si="29"/>
        <v/>
      </c>
      <c r="AY694" s="131" t="str">
        <f t="shared" si="30"/>
        <v/>
      </c>
      <c r="AZ694" s="131" t="str">
        <f t="shared" si="31"/>
        <v/>
      </c>
      <c r="BA694" s="131"/>
      <c r="BB694" s="131"/>
      <c r="BC694" s="191"/>
      <c r="BF694" s="191"/>
    </row>
    <row r="695" spans="1:58" ht="25.25" customHeight="1">
      <c r="A695" s="21"/>
      <c r="B695" s="21"/>
      <c r="C695" s="353">
        <v>2</v>
      </c>
      <c r="D695" s="353"/>
      <c r="E695" s="353"/>
      <c r="F695" s="354"/>
      <c r="G695" s="354"/>
      <c r="H695" s="354"/>
      <c r="I695" s="355"/>
      <c r="J695" s="356"/>
      <c r="K695" s="356"/>
      <c r="L695" s="356"/>
      <c r="M695" s="356"/>
      <c r="N695" s="357"/>
      <c r="O695" s="351"/>
      <c r="P695" s="352"/>
      <c r="Q695" s="351"/>
      <c r="R695" s="352"/>
      <c r="S695" s="351"/>
      <c r="T695" s="352"/>
      <c r="U695" s="351"/>
      <c r="V695" s="352"/>
      <c r="W695" s="351"/>
      <c r="X695" s="352"/>
      <c r="Y695" s="351"/>
      <c r="Z695" s="352"/>
      <c r="AA695" s="423">
        <f>SUM(O695:V695)</f>
        <v>0</v>
      </c>
      <c r="AB695" s="424"/>
      <c r="AC695" s="425">
        <f>SUM(W695:Z695)</f>
        <v>0</v>
      </c>
      <c r="AD695" s="426"/>
      <c r="AE695" s="21"/>
      <c r="AF695" s="21"/>
      <c r="AK695" s="6" t="s">
        <v>401</v>
      </c>
      <c r="AQ695" s="130" t="s">
        <v>402</v>
      </c>
      <c r="AR695" s="127" t="str">
        <f>IF(AS695="","",MAX(AR$229:AR694)+1)</f>
        <v/>
      </c>
      <c r="AS695" s="140" t="str">
        <f>IF(SUM($S$694:$T$698)&gt;0,AQ695,"")</f>
        <v/>
      </c>
      <c r="AT695" s="143" t="str">
        <f>IF(SUM(S694:T698)&gt;0,SUM(S694:T698),"")</f>
        <v/>
      </c>
      <c r="AU695" s="140" t="str">
        <f>IF(SUM($S$694:$T$698)&gt;0,(SUM($S$694:$T$698)*$Q$686),"")</f>
        <v/>
      </c>
      <c r="AV695" s="144" t="str">
        <f>IF(SUM($S$694:$T$698)&gt;0,(SUM($S$694:$T$698)*$T$686),"")</f>
        <v/>
      </c>
      <c r="AW695" s="131" t="str">
        <f t="shared" si="28"/>
        <v/>
      </c>
      <c r="AX695" s="131" t="str">
        <f t="shared" si="29"/>
        <v/>
      </c>
      <c r="AY695" s="131" t="str">
        <f t="shared" si="30"/>
        <v/>
      </c>
      <c r="AZ695" s="131" t="str">
        <f t="shared" si="31"/>
        <v/>
      </c>
      <c r="BA695" s="131"/>
      <c r="BB695" s="131"/>
      <c r="BC695" s="191"/>
      <c r="BF695" s="191"/>
    </row>
    <row r="696" spans="1:58" ht="25.25" customHeight="1">
      <c r="A696" s="21"/>
      <c r="B696" s="21"/>
      <c r="C696" s="353">
        <v>3</v>
      </c>
      <c r="D696" s="353"/>
      <c r="E696" s="353"/>
      <c r="F696" s="354"/>
      <c r="G696" s="354"/>
      <c r="H696" s="354"/>
      <c r="I696" s="355"/>
      <c r="J696" s="356"/>
      <c r="K696" s="356"/>
      <c r="L696" s="356"/>
      <c r="M696" s="356"/>
      <c r="N696" s="357"/>
      <c r="O696" s="351"/>
      <c r="P696" s="352"/>
      <c r="Q696" s="351"/>
      <c r="R696" s="352"/>
      <c r="S696" s="351"/>
      <c r="T696" s="352"/>
      <c r="U696" s="351"/>
      <c r="V696" s="352"/>
      <c r="W696" s="351"/>
      <c r="X696" s="352"/>
      <c r="Y696" s="351"/>
      <c r="Z696" s="352"/>
      <c r="AA696" s="423">
        <f>SUM(O696:V696)</f>
        <v>0</v>
      </c>
      <c r="AB696" s="424"/>
      <c r="AC696" s="425">
        <f>SUM(W696:Z696)</f>
        <v>0</v>
      </c>
      <c r="AD696" s="426"/>
      <c r="AE696" s="21"/>
      <c r="AF696" s="21"/>
      <c r="AK696" s="6" t="s">
        <v>403</v>
      </c>
      <c r="AQ696" s="130" t="s">
        <v>404</v>
      </c>
      <c r="AR696" s="127" t="str">
        <f>IF(AS696="","",MAX(AR$229:AR695)+1)</f>
        <v/>
      </c>
      <c r="AS696" s="140" t="str">
        <f>IF(SUM($U$694:$V$698)&gt;0,AQ696,"")</f>
        <v/>
      </c>
      <c r="AT696" s="143" t="str">
        <f>IF(SUM(U694:V698)&gt;0,SUM(U694:V698),"")</f>
        <v/>
      </c>
      <c r="AU696" s="140" t="str">
        <f>IF(SUM($U$694:$V$698)&gt;0,(SUM($U$694:$V$698)*$Q$686),"")</f>
        <v/>
      </c>
      <c r="AV696" s="144" t="str">
        <f>IF(SUM($U$694:$V$698)&gt;0,(SUM($U$694:$V$698)*$T$686),"")</f>
        <v/>
      </c>
      <c r="AW696" s="131" t="str">
        <f t="shared" si="28"/>
        <v/>
      </c>
      <c r="AX696" s="131" t="str">
        <f t="shared" si="29"/>
        <v/>
      </c>
      <c r="AY696" s="131" t="str">
        <f t="shared" si="30"/>
        <v/>
      </c>
      <c r="AZ696" s="131" t="str">
        <f t="shared" si="31"/>
        <v/>
      </c>
      <c r="BA696" s="131"/>
      <c r="BB696" s="131"/>
      <c r="BC696" s="191"/>
      <c r="BF696" s="191"/>
    </row>
    <row r="697" spans="1:58" ht="25.25" customHeight="1">
      <c r="A697" s="21"/>
      <c r="B697" s="21"/>
      <c r="C697" s="353">
        <v>4</v>
      </c>
      <c r="D697" s="353"/>
      <c r="E697" s="353"/>
      <c r="F697" s="354"/>
      <c r="G697" s="354"/>
      <c r="H697" s="354"/>
      <c r="I697" s="355"/>
      <c r="J697" s="356"/>
      <c r="K697" s="356"/>
      <c r="L697" s="356"/>
      <c r="M697" s="356"/>
      <c r="N697" s="357"/>
      <c r="O697" s="351"/>
      <c r="P697" s="352"/>
      <c r="Q697" s="351"/>
      <c r="R697" s="352"/>
      <c r="S697" s="351"/>
      <c r="T697" s="352"/>
      <c r="U697" s="351"/>
      <c r="V697" s="352"/>
      <c r="W697" s="351"/>
      <c r="X697" s="352"/>
      <c r="Y697" s="351"/>
      <c r="Z697" s="352"/>
      <c r="AA697" s="423">
        <f>SUM(O697:V697)</f>
        <v>0</v>
      </c>
      <c r="AB697" s="424"/>
      <c r="AC697" s="425">
        <f>SUM(W697:Z697)</f>
        <v>0</v>
      </c>
      <c r="AD697" s="426"/>
      <c r="AE697" s="21"/>
      <c r="AF697" s="21"/>
      <c r="AK697" s="6" t="s">
        <v>405</v>
      </c>
      <c r="AQ697" s="130" t="s">
        <v>406</v>
      </c>
      <c r="AR697" s="127" t="str">
        <f>IF(AS697="","",MAX(AR$229:AR696)+1)</f>
        <v/>
      </c>
      <c r="AS697" s="140" t="str">
        <f>IF(SUM($W$694:$X$698)&gt;0,AQ697,"")</f>
        <v/>
      </c>
      <c r="AT697" s="143" t="str">
        <f>IF(SUM(W694:X698)&gt;0,SUM(W694:X698),"")</f>
        <v/>
      </c>
      <c r="AU697" s="140" t="str">
        <f>IF(SUM($W$694:$X$698)&gt;0,(SUM($W$694:$X$698)*$Q$690),"")</f>
        <v/>
      </c>
      <c r="AV697" s="144" t="str">
        <f>IF(SUM($W$694:$X$698)&gt;0,(SUM($W$694:$X$698)*$T$690),"")</f>
        <v/>
      </c>
      <c r="AW697" s="131" t="str">
        <f t="shared" si="28"/>
        <v/>
      </c>
      <c r="AX697" s="131" t="str">
        <f t="shared" si="29"/>
        <v/>
      </c>
      <c r="AY697" s="131" t="str">
        <f t="shared" si="30"/>
        <v/>
      </c>
      <c r="AZ697" s="131" t="str">
        <f t="shared" si="31"/>
        <v/>
      </c>
      <c r="BA697" s="131"/>
      <c r="BB697" s="131"/>
      <c r="BC697" s="191"/>
      <c r="BF697" s="191"/>
    </row>
    <row r="698" spans="1:58" ht="25.25" customHeight="1">
      <c r="A698" s="21"/>
      <c r="B698" s="21"/>
      <c r="C698" s="353">
        <v>5</v>
      </c>
      <c r="D698" s="353"/>
      <c r="E698" s="353"/>
      <c r="F698" s="354"/>
      <c r="G698" s="354"/>
      <c r="H698" s="354"/>
      <c r="I698" s="355"/>
      <c r="J698" s="356"/>
      <c r="K698" s="356"/>
      <c r="L698" s="356"/>
      <c r="M698" s="356"/>
      <c r="N698" s="357"/>
      <c r="O698" s="351"/>
      <c r="P698" s="352"/>
      <c r="Q698" s="351"/>
      <c r="R698" s="352"/>
      <c r="S698" s="351"/>
      <c r="T698" s="352"/>
      <c r="U698" s="351"/>
      <c r="V698" s="352"/>
      <c r="W698" s="351"/>
      <c r="X698" s="352"/>
      <c r="Y698" s="351"/>
      <c r="Z698" s="352"/>
      <c r="AA698" s="423">
        <f>SUM(O698:V698)</f>
        <v>0</v>
      </c>
      <c r="AB698" s="424"/>
      <c r="AC698" s="425">
        <f>SUM(W698:Z698)</f>
        <v>0</v>
      </c>
      <c r="AD698" s="426"/>
      <c r="AE698" s="21"/>
      <c r="AF698" s="21"/>
      <c r="AK698" s="6" t="s">
        <v>407</v>
      </c>
      <c r="AQ698" s="130" t="s">
        <v>408</v>
      </c>
      <c r="AR698" s="127" t="str">
        <f>IF(AS698="","",MAX(AR$229:AR697)+1)</f>
        <v/>
      </c>
      <c r="AS698" s="140" t="str">
        <f>IF(SUM($Y$694:$Z$698)&gt;0,AQ698,"")</f>
        <v/>
      </c>
      <c r="AT698" s="143" t="str">
        <f>IF(SUM(Y694:Z698)&gt;0,SUM(Y694:Z698),"")</f>
        <v/>
      </c>
      <c r="AU698" s="140" t="str">
        <f>IF(SUM($Y$694:$Z$698)&gt;0,(SUM($Y$694:$Z$698)*$Q$690),"")</f>
        <v/>
      </c>
      <c r="AV698" s="144" t="str">
        <f>IF(SUM($Y$694:$Z$698)&gt;0,(SUM($Y$694:$Z$698)*$T$690),"")</f>
        <v/>
      </c>
      <c r="AW698" s="131" t="str">
        <f t="shared" si="28"/>
        <v/>
      </c>
      <c r="AX698" s="131" t="str">
        <f t="shared" si="29"/>
        <v/>
      </c>
      <c r="AY698" s="131" t="str">
        <f t="shared" si="30"/>
        <v/>
      </c>
      <c r="AZ698" s="131" t="str">
        <f t="shared" si="31"/>
        <v/>
      </c>
      <c r="BA698" s="131"/>
      <c r="BB698" s="131"/>
      <c r="BC698" s="191"/>
      <c r="BF698" s="191"/>
    </row>
    <row r="699" spans="1:58" ht="10.25" customHeight="1" thickBot="1">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K699" s="6" t="s">
        <v>409</v>
      </c>
      <c r="AR699" s="127" t="str">
        <f>IF(AS699="","",MAX(AR$229:AR698)+1)</f>
        <v/>
      </c>
      <c r="AW699" s="131" t="str">
        <f t="shared" si="28"/>
        <v/>
      </c>
      <c r="AX699" s="131" t="str">
        <f t="shared" si="29"/>
        <v/>
      </c>
      <c r="AY699" s="131" t="str">
        <f t="shared" si="30"/>
        <v/>
      </c>
      <c r="AZ699" s="131" t="str">
        <f t="shared" si="31"/>
        <v/>
      </c>
      <c r="BA699" s="131"/>
      <c r="BB699" s="131"/>
      <c r="BC699" s="191"/>
      <c r="BF699" s="191"/>
    </row>
    <row r="700" spans="1:58" ht="25.25" customHeight="1" thickBot="1">
      <c r="A700" s="21"/>
      <c r="B700" s="405" t="s">
        <v>410</v>
      </c>
      <c r="C700" s="406"/>
      <c r="D700" s="406"/>
      <c r="E700" s="406"/>
      <c r="F700" s="406"/>
      <c r="G700" s="406"/>
      <c r="H700" s="406"/>
      <c r="I700" s="406"/>
      <c r="J700" s="406"/>
      <c r="K700" s="406"/>
      <c r="L700" s="406"/>
      <c r="M700" s="406"/>
      <c r="N700" s="406"/>
      <c r="O700" s="406"/>
      <c r="P700" s="406"/>
      <c r="Q700" s="406"/>
      <c r="R700" s="406"/>
      <c r="S700" s="406"/>
      <c r="T700" s="406"/>
      <c r="U700" s="406"/>
      <c r="V700" s="406"/>
      <c r="W700" s="406"/>
      <c r="X700" s="406"/>
      <c r="Y700" s="406"/>
      <c r="Z700" s="406"/>
      <c r="AA700" s="406"/>
      <c r="AB700" s="406"/>
      <c r="AC700" s="406"/>
      <c r="AD700" s="406"/>
      <c r="AE700" s="407"/>
      <c r="AF700" s="21"/>
      <c r="AR700" s="127" t="str">
        <f>IF(AS700="","",MAX(AR$229:AR699)+1)</f>
        <v/>
      </c>
      <c r="AW700" s="131" t="str">
        <f t="shared" si="28"/>
        <v/>
      </c>
      <c r="AX700" s="131" t="str">
        <f t="shared" si="29"/>
        <v/>
      </c>
      <c r="AY700" s="131" t="str">
        <f t="shared" si="30"/>
        <v/>
      </c>
      <c r="AZ700" s="131" t="str">
        <f t="shared" si="31"/>
        <v/>
      </c>
      <c r="BA700" s="131"/>
      <c r="BB700" s="131"/>
      <c r="BC700" s="191"/>
      <c r="BF700" s="191"/>
    </row>
    <row r="701" spans="1:58" ht="7.25" customHeight="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R701" s="127" t="str">
        <f>IF(AS701="","",MAX(AR$229:AR700)+1)</f>
        <v/>
      </c>
      <c r="AW701" s="131" t="str">
        <f t="shared" ref="AW701:AW779" si="32">IFERROR(INDEX($AS$242:$AS$835,MATCH(ROW()-ROW($AW$226),$AR$242:$AR$835,0)),"")</f>
        <v/>
      </c>
      <c r="AX701" s="131" t="str">
        <f t="shared" ref="AX701:AX779" si="33">IFERROR(INDEX($AT$242:$AT$835,MATCH(ROW()-ROW($AX$226),$AR$242:$AR$835,0)),"")</f>
        <v/>
      </c>
      <c r="AY701" s="131" t="str">
        <f t="shared" ref="AY701:AY779" si="34">IFERROR(INDEX($AU$242:$AU$835,MATCH(ROW()-ROW($AY$226),$AR$242:$AR$835,0)),"")</f>
        <v/>
      </c>
      <c r="AZ701" s="131" t="str">
        <f t="shared" ref="AZ701:AZ779" si="35">IFERROR(INDEX($AV$242:$AV$835,MATCH(ROW()-ROW($AZ$226),$AR$242:$AR$835,0)),"")</f>
        <v/>
      </c>
      <c r="BA701" s="131"/>
      <c r="BB701" s="131"/>
      <c r="BC701" s="191"/>
      <c r="BF701" s="191"/>
    </row>
    <row r="702" spans="1:58" ht="60" customHeight="1">
      <c r="A702" s="53"/>
      <c r="B702" s="30"/>
      <c r="C702" s="408" t="s">
        <v>411</v>
      </c>
      <c r="D702" s="409"/>
      <c r="E702" s="409"/>
      <c r="F702" s="409"/>
      <c r="G702" s="409"/>
      <c r="H702" s="409"/>
      <c r="I702" s="409"/>
      <c r="J702" s="409"/>
      <c r="K702" s="409"/>
      <c r="L702" s="409"/>
      <c r="M702" s="409"/>
      <c r="N702" s="409"/>
      <c r="O702" s="409"/>
      <c r="P702" s="409"/>
      <c r="Q702" s="409"/>
      <c r="R702" s="409"/>
      <c r="S702" s="409"/>
      <c r="T702" s="409"/>
      <c r="U702" s="409"/>
      <c r="V702" s="409"/>
      <c r="W702" s="409"/>
      <c r="X702" s="409"/>
      <c r="Y702" s="409"/>
      <c r="Z702" s="409"/>
      <c r="AA702" s="409"/>
      <c r="AB702" s="409"/>
      <c r="AC702" s="409"/>
      <c r="AD702" s="409"/>
      <c r="AE702" s="30"/>
      <c r="AF702" s="21"/>
      <c r="AR702" s="127" t="str">
        <f>IF(AS702="","",MAX(AR$229:AR701)+1)</f>
        <v/>
      </c>
      <c r="AW702" s="131" t="str">
        <f t="shared" si="32"/>
        <v/>
      </c>
      <c r="AX702" s="131" t="str">
        <f t="shared" si="33"/>
        <v/>
      </c>
      <c r="AY702" s="131" t="str">
        <f t="shared" si="34"/>
        <v/>
      </c>
      <c r="AZ702" s="131" t="str">
        <f t="shared" si="35"/>
        <v/>
      </c>
      <c r="BA702" s="131"/>
      <c r="BB702" s="131"/>
      <c r="BC702" s="191"/>
      <c r="BF702" s="191"/>
    </row>
    <row r="703" spans="1:58" ht="60" customHeight="1">
      <c r="A703" s="53"/>
      <c r="B703" s="30"/>
      <c r="C703" s="408" t="s">
        <v>2743</v>
      </c>
      <c r="D703" s="409"/>
      <c r="E703" s="409"/>
      <c r="F703" s="409"/>
      <c r="G703" s="409"/>
      <c r="H703" s="409"/>
      <c r="I703" s="409"/>
      <c r="J703" s="409"/>
      <c r="K703" s="409"/>
      <c r="L703" s="409"/>
      <c r="M703" s="409"/>
      <c r="N703" s="409"/>
      <c r="O703" s="409"/>
      <c r="P703" s="409"/>
      <c r="Q703" s="409"/>
      <c r="R703" s="409"/>
      <c r="S703" s="409"/>
      <c r="T703" s="409"/>
      <c r="U703" s="409"/>
      <c r="V703" s="409"/>
      <c r="W703" s="409"/>
      <c r="X703" s="409"/>
      <c r="Y703" s="409"/>
      <c r="Z703" s="409"/>
      <c r="AA703" s="409"/>
      <c r="AB703" s="409"/>
      <c r="AC703" s="409"/>
      <c r="AD703" s="409"/>
      <c r="AE703" s="30"/>
      <c r="AF703" s="21"/>
      <c r="AR703" s="127" t="str">
        <f>IF(AS703="","",MAX(AR$229:AR702)+1)</f>
        <v/>
      </c>
      <c r="AW703" s="131" t="str">
        <f t="shared" si="32"/>
        <v/>
      </c>
      <c r="AX703" s="131" t="str">
        <f t="shared" si="33"/>
        <v/>
      </c>
      <c r="AY703" s="131" t="str">
        <f t="shared" si="34"/>
        <v/>
      </c>
      <c r="AZ703" s="131" t="str">
        <f t="shared" si="35"/>
        <v/>
      </c>
      <c r="BA703" s="131"/>
      <c r="BB703" s="131"/>
      <c r="BC703" s="191"/>
      <c r="BF703" s="191"/>
    </row>
    <row r="704" spans="1:58" ht="7.25" customHeigh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R704" s="127" t="str">
        <f>IF(AS704="","",MAX(AR$229:AR703)+1)</f>
        <v/>
      </c>
      <c r="AW704" s="131" t="str">
        <f t="shared" si="32"/>
        <v/>
      </c>
      <c r="AX704" s="131" t="str">
        <f t="shared" si="33"/>
        <v/>
      </c>
      <c r="AY704" s="131" t="str">
        <f t="shared" si="34"/>
        <v/>
      </c>
      <c r="AZ704" s="131" t="str">
        <f t="shared" si="35"/>
        <v/>
      </c>
      <c r="BA704" s="131"/>
      <c r="BB704" s="131"/>
      <c r="BC704" s="191"/>
      <c r="BF704" s="191"/>
    </row>
    <row r="705" spans="1:58" ht="20.149999999999999" customHeight="1">
      <c r="A705" s="21"/>
      <c r="B705" s="427" t="s">
        <v>150</v>
      </c>
      <c r="C705" s="427"/>
      <c r="D705" s="427"/>
      <c r="E705" s="427"/>
      <c r="F705" s="427"/>
      <c r="G705" s="427"/>
      <c r="H705" s="427"/>
      <c r="I705" s="427"/>
      <c r="J705" s="427"/>
      <c r="K705" s="427"/>
      <c r="L705" s="427"/>
      <c r="M705" s="427"/>
      <c r="N705" s="427"/>
      <c r="O705" s="427"/>
      <c r="P705" s="427"/>
      <c r="Q705" s="376" t="s">
        <v>2735</v>
      </c>
      <c r="R705" s="376"/>
      <c r="S705" s="376"/>
      <c r="T705" s="376"/>
      <c r="U705" s="376"/>
      <c r="V705" s="376"/>
      <c r="W705" s="368" t="s">
        <v>2744</v>
      </c>
      <c r="X705" s="361"/>
      <c r="Y705" s="361"/>
      <c r="Z705" s="403" t="s">
        <v>152</v>
      </c>
      <c r="AA705" s="403"/>
      <c r="AB705" s="403"/>
      <c r="AC705" s="403"/>
      <c r="AD705" s="403"/>
      <c r="AE705" s="403"/>
      <c r="AF705" s="21"/>
      <c r="AR705" s="127" t="str">
        <f>IF(AS705="","",MAX(AR$229:AR704)+1)</f>
        <v/>
      </c>
      <c r="AW705" s="131" t="str">
        <f t="shared" si="32"/>
        <v/>
      </c>
      <c r="AX705" s="131" t="str">
        <f t="shared" si="33"/>
        <v/>
      </c>
      <c r="AY705" s="131" t="str">
        <f t="shared" si="34"/>
        <v/>
      </c>
      <c r="AZ705" s="131" t="str">
        <f t="shared" si="35"/>
        <v/>
      </c>
      <c r="BA705" s="131"/>
      <c r="BB705" s="131"/>
      <c r="BC705" s="191"/>
      <c r="BF705" s="191"/>
    </row>
    <row r="706" spans="1:58" ht="20.149999999999999" customHeight="1">
      <c r="A706" s="21"/>
      <c r="B706" s="427"/>
      <c r="C706" s="427"/>
      <c r="D706" s="427"/>
      <c r="E706" s="427"/>
      <c r="F706" s="427"/>
      <c r="G706" s="427"/>
      <c r="H706" s="427"/>
      <c r="I706" s="427"/>
      <c r="J706" s="427"/>
      <c r="K706" s="427"/>
      <c r="L706" s="427"/>
      <c r="M706" s="427"/>
      <c r="N706" s="427"/>
      <c r="O706" s="427"/>
      <c r="P706" s="427"/>
      <c r="Q706" s="347" t="s">
        <v>66</v>
      </c>
      <c r="R706" s="347"/>
      <c r="S706" s="347"/>
      <c r="T706" s="347" t="s">
        <v>67</v>
      </c>
      <c r="U706" s="347"/>
      <c r="V706" s="347"/>
      <c r="W706" s="361"/>
      <c r="X706" s="361"/>
      <c r="Y706" s="361"/>
      <c r="Z706" s="347" t="s">
        <v>66</v>
      </c>
      <c r="AA706" s="347"/>
      <c r="AB706" s="347"/>
      <c r="AC706" s="347" t="s">
        <v>67</v>
      </c>
      <c r="AD706" s="347"/>
      <c r="AE706" s="347"/>
      <c r="AF706" s="21"/>
      <c r="AR706" s="127" t="str">
        <f>IF(AS706="","",MAX(AR$229:AR705)+1)</f>
        <v/>
      </c>
      <c r="AW706" s="131" t="str">
        <f t="shared" si="32"/>
        <v/>
      </c>
      <c r="AX706" s="131" t="str">
        <f t="shared" si="33"/>
        <v/>
      </c>
      <c r="AY706" s="131" t="str">
        <f t="shared" si="34"/>
        <v/>
      </c>
      <c r="AZ706" s="131" t="str">
        <f t="shared" si="35"/>
        <v/>
      </c>
      <c r="BA706" s="131"/>
      <c r="BB706" s="131"/>
      <c r="BC706" s="191"/>
      <c r="BF706" s="191"/>
    </row>
    <row r="707" spans="1:58" ht="7.25" customHeight="1">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R707" s="127" t="str">
        <f>IF(AS707="","",MAX(AR$229:AR706)+1)</f>
        <v/>
      </c>
      <c r="AW707" s="131" t="str">
        <f t="shared" si="32"/>
        <v/>
      </c>
      <c r="AX707" s="131" t="str">
        <f t="shared" si="33"/>
        <v/>
      </c>
      <c r="AY707" s="131" t="str">
        <f t="shared" si="34"/>
        <v/>
      </c>
      <c r="AZ707" s="131" t="str">
        <f t="shared" si="35"/>
        <v/>
      </c>
      <c r="BA707" s="131"/>
      <c r="BB707" s="131"/>
      <c r="BC707" s="191"/>
      <c r="BF707" s="191"/>
    </row>
    <row r="708" spans="1:58" ht="35.15" customHeight="1">
      <c r="A708" s="53"/>
      <c r="B708" s="334" t="s">
        <v>412</v>
      </c>
      <c r="C708" s="348"/>
      <c r="D708" s="348"/>
      <c r="E708" s="348"/>
      <c r="F708" s="348"/>
      <c r="G708" s="348"/>
      <c r="H708" s="348"/>
      <c r="I708" s="348"/>
      <c r="J708" s="348"/>
      <c r="K708" s="348"/>
      <c r="L708" s="348"/>
      <c r="M708" s="348"/>
      <c r="N708" s="348"/>
      <c r="O708" s="348"/>
      <c r="P708" s="348"/>
      <c r="Q708" s="333">
        <f>VLOOKUP($AG708,PriceList,3,FALSE)</f>
        <v>150.75</v>
      </c>
      <c r="R708" s="333"/>
      <c r="S708" s="333"/>
      <c r="T708" s="333">
        <f>VLOOKUP($AG708,PriceList,4,FALSE)</f>
        <v>168.84</v>
      </c>
      <c r="U708" s="333"/>
      <c r="V708" s="333"/>
      <c r="W708" s="336"/>
      <c r="X708" s="337"/>
      <c r="Y708" s="338"/>
      <c r="Z708" s="335">
        <f>Q708*W708</f>
        <v>0</v>
      </c>
      <c r="AA708" s="333"/>
      <c r="AB708" s="333"/>
      <c r="AC708" s="333">
        <f>T708*W708</f>
        <v>0</v>
      </c>
      <c r="AD708" s="333"/>
      <c r="AE708" s="333"/>
      <c r="AF708" s="21"/>
      <c r="AG708" s="56" t="s">
        <v>413</v>
      </c>
      <c r="AI708" s="61" t="b">
        <f>AND(W708&gt;0,AH708="Y")</f>
        <v>0</v>
      </c>
      <c r="AJ708" s="90" t="b">
        <f>OR(ISERROR(Q708),ISERROR(T708),ISERROR(Z708),ISERROR(AC708))</f>
        <v>0</v>
      </c>
      <c r="AQ708" s="130" t="s">
        <v>414</v>
      </c>
      <c r="AR708" s="127" t="str">
        <f>IF(AS708="","",MAX(AR$229:AR707)+1)</f>
        <v/>
      </c>
      <c r="AS708" s="140" t="str">
        <f>IF(W708&gt;0,AQ708,"")</f>
        <v/>
      </c>
      <c r="AT708" s="141" t="str">
        <f>IF(W708&gt;0,W708,"")</f>
        <v/>
      </c>
      <c r="AU708" s="142" t="str">
        <f>IF(W708&gt;0,Z708,"")</f>
        <v/>
      </c>
      <c r="AV708" s="142" t="str">
        <f>IF(W708&gt;0,AC708,"")</f>
        <v/>
      </c>
      <c r="AW708" s="131" t="str">
        <f t="shared" si="32"/>
        <v/>
      </c>
      <c r="AX708" s="131" t="str">
        <f t="shared" si="33"/>
        <v/>
      </c>
      <c r="AY708" s="131" t="str">
        <f t="shared" si="34"/>
        <v/>
      </c>
      <c r="AZ708" s="131" t="str">
        <f t="shared" si="35"/>
        <v/>
      </c>
      <c r="BA708" s="131"/>
      <c r="BB708" s="131"/>
      <c r="BC708" s="191"/>
      <c r="BF708" s="191"/>
    </row>
    <row r="709" spans="1:58" ht="5.15" customHeight="1">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R709" s="127" t="str">
        <f>IF(AS709="","",MAX(AR$229:AR708)+1)</f>
        <v/>
      </c>
      <c r="AW709" s="131" t="str">
        <f t="shared" si="32"/>
        <v/>
      </c>
      <c r="AX709" s="131" t="str">
        <f t="shared" si="33"/>
        <v/>
      </c>
      <c r="AY709" s="131" t="str">
        <f t="shared" si="34"/>
        <v/>
      </c>
      <c r="AZ709" s="131" t="str">
        <f t="shared" si="35"/>
        <v/>
      </c>
      <c r="BA709" s="131"/>
      <c r="BB709" s="131"/>
      <c r="BC709" s="191"/>
      <c r="BF709" s="191"/>
    </row>
    <row r="710" spans="1:58" ht="5.15" customHeight="1">
      <c r="A710" s="21"/>
      <c r="B710" s="21"/>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21"/>
      <c r="AF710" s="21"/>
      <c r="AR710" s="127" t="str">
        <f>IF(AS710="","",MAX(AR$229:AR709)+1)</f>
        <v/>
      </c>
      <c r="AW710" s="131" t="str">
        <f t="shared" si="32"/>
        <v/>
      </c>
      <c r="AX710" s="131" t="str">
        <f t="shared" si="33"/>
        <v/>
      </c>
      <c r="AY710" s="131" t="str">
        <f t="shared" si="34"/>
        <v/>
      </c>
      <c r="AZ710" s="131" t="str">
        <f t="shared" si="35"/>
        <v/>
      </c>
      <c r="BA710" s="131"/>
      <c r="BB710" s="131"/>
      <c r="BC710" s="191"/>
      <c r="BF710" s="191"/>
    </row>
    <row r="711" spans="1:58" ht="5.15" customHeight="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R711" s="127" t="str">
        <f>IF(AS711="","",MAX(AR$229:AR710)+1)</f>
        <v/>
      </c>
      <c r="AW711" s="131" t="str">
        <f t="shared" si="32"/>
        <v/>
      </c>
      <c r="AX711" s="131" t="str">
        <f t="shared" si="33"/>
        <v/>
      </c>
      <c r="AY711" s="131" t="str">
        <f t="shared" si="34"/>
        <v/>
      </c>
      <c r="AZ711" s="131" t="str">
        <f t="shared" si="35"/>
        <v/>
      </c>
      <c r="BA711" s="131"/>
      <c r="BB711" s="131"/>
      <c r="BC711" s="191"/>
      <c r="BF711" s="191"/>
    </row>
    <row r="712" spans="1:58" ht="50.15" customHeight="1">
      <c r="A712" s="53"/>
      <c r="B712" s="334" t="s">
        <v>415</v>
      </c>
      <c r="C712" s="348"/>
      <c r="D712" s="348"/>
      <c r="E712" s="348"/>
      <c r="F712" s="348"/>
      <c r="G712" s="348"/>
      <c r="H712" s="348"/>
      <c r="I712" s="348"/>
      <c r="J712" s="348"/>
      <c r="K712" s="348"/>
      <c r="L712" s="348"/>
      <c r="M712" s="348"/>
      <c r="N712" s="348"/>
      <c r="O712" s="348"/>
      <c r="P712" s="348"/>
      <c r="Q712" s="333">
        <f>VLOOKUP($AG712,PriceList,3,FALSE)</f>
        <v>7.87</v>
      </c>
      <c r="R712" s="333"/>
      <c r="S712" s="333"/>
      <c r="T712" s="333">
        <f>VLOOKUP($AG712,PriceList,4,FALSE)</f>
        <v>8.8143999999999991</v>
      </c>
      <c r="U712" s="333"/>
      <c r="V712" s="333"/>
      <c r="W712" s="336"/>
      <c r="X712" s="337"/>
      <c r="Y712" s="338"/>
      <c r="Z712" s="335">
        <f>Q712*W712</f>
        <v>0</v>
      </c>
      <c r="AA712" s="333"/>
      <c r="AB712" s="333"/>
      <c r="AC712" s="333">
        <f>T712*W712</f>
        <v>0</v>
      </c>
      <c r="AD712" s="333"/>
      <c r="AE712" s="333"/>
      <c r="AF712" s="21"/>
      <c r="AG712" s="56" t="s">
        <v>416</v>
      </c>
      <c r="AI712" s="61" t="b">
        <f>AND(W712&gt;0,AH712="Y")</f>
        <v>0</v>
      </c>
      <c r="AJ712" s="90" t="b">
        <f>OR(ISERROR(Q712),ISERROR(T712),ISERROR(Z712),ISERROR(AC712))</f>
        <v>0</v>
      </c>
      <c r="AQ712" s="130" t="s">
        <v>417</v>
      </c>
      <c r="AR712" s="127" t="str">
        <f>IF(AS712="","",MAX(AR$229:AR711)+1)</f>
        <v/>
      </c>
      <c r="AS712" s="140" t="str">
        <f>IF(W712&gt;0,AQ712,"")</f>
        <v/>
      </c>
      <c r="AT712" s="141" t="str">
        <f>IF(W712&gt;0,W712,"")</f>
        <v/>
      </c>
      <c r="AU712" s="142" t="str">
        <f>IF(W712&gt;0,Z712,"")</f>
        <v/>
      </c>
      <c r="AV712" s="142" t="str">
        <f>IF(W712&gt;0,AC712,"")</f>
        <v/>
      </c>
      <c r="AW712" s="131" t="str">
        <f t="shared" si="32"/>
        <v/>
      </c>
      <c r="AX712" s="131" t="str">
        <f t="shared" si="33"/>
        <v/>
      </c>
      <c r="AY712" s="131" t="str">
        <f t="shared" si="34"/>
        <v/>
      </c>
      <c r="AZ712" s="131" t="str">
        <f t="shared" si="35"/>
        <v/>
      </c>
      <c r="BA712" s="131"/>
      <c r="BB712" s="131"/>
      <c r="BC712" s="191"/>
      <c r="BF712" s="191"/>
    </row>
    <row r="713" spans="1:58" ht="5.15"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R713" s="127" t="str">
        <f>IF(AS713="","",MAX(AR$229:AR712)+1)</f>
        <v/>
      </c>
      <c r="AW713" s="131" t="str">
        <f t="shared" si="32"/>
        <v/>
      </c>
      <c r="AX713" s="131" t="str">
        <f t="shared" si="33"/>
        <v/>
      </c>
      <c r="AY713" s="131" t="str">
        <f t="shared" si="34"/>
        <v/>
      </c>
      <c r="AZ713" s="131" t="str">
        <f t="shared" si="35"/>
        <v/>
      </c>
      <c r="BA713" s="131"/>
      <c r="BB713" s="131"/>
      <c r="BC713" s="191"/>
      <c r="BF713" s="191"/>
    </row>
    <row r="714" spans="1:58" ht="5.15" customHeight="1">
      <c r="A714" s="21"/>
      <c r="B714" s="21"/>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21"/>
      <c r="AF714" s="21"/>
      <c r="AR714" s="127" t="str">
        <f>IF(AS714="","",MAX(AR$229:AR713)+1)</f>
        <v/>
      </c>
      <c r="AW714" s="131" t="str">
        <f t="shared" si="32"/>
        <v/>
      </c>
      <c r="AX714" s="131" t="str">
        <f t="shared" si="33"/>
        <v/>
      </c>
      <c r="AY714" s="131" t="str">
        <f t="shared" si="34"/>
        <v/>
      </c>
      <c r="AZ714" s="131" t="str">
        <f t="shared" si="35"/>
        <v/>
      </c>
      <c r="BA714" s="131"/>
      <c r="BB714" s="131"/>
      <c r="BC714" s="191"/>
      <c r="BF714" s="191"/>
    </row>
    <row r="715" spans="1:58" ht="10.25" customHeight="1">
      <c r="A715" s="53"/>
      <c r="B715" s="9"/>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21"/>
      <c r="AR715" s="127" t="str">
        <f>IF(AS715="","",MAX(AR$229:AR714)+1)</f>
        <v/>
      </c>
      <c r="AW715" s="131" t="str">
        <f t="shared" si="32"/>
        <v/>
      </c>
      <c r="AX715" s="131" t="str">
        <f t="shared" si="33"/>
        <v/>
      </c>
      <c r="AY715" s="131" t="str">
        <f t="shared" si="34"/>
        <v/>
      </c>
      <c r="AZ715" s="131" t="str">
        <f t="shared" si="35"/>
        <v/>
      </c>
      <c r="BA715" s="131"/>
      <c r="BB715" s="131"/>
      <c r="BC715" s="191"/>
      <c r="BF715" s="191"/>
    </row>
    <row r="716" spans="1:58" ht="20.149999999999999" customHeight="1">
      <c r="A716" s="413">
        <f>A671+1</f>
        <v>12</v>
      </c>
      <c r="B716" s="413"/>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7"/>
      <c r="AF716" s="7"/>
      <c r="AR716" s="127" t="str">
        <f>IF(AS716="","",MAX(AR$229:AR715)+1)</f>
        <v/>
      </c>
      <c r="AW716" s="131" t="str">
        <f t="shared" si="32"/>
        <v/>
      </c>
      <c r="AX716" s="131" t="str">
        <f t="shared" si="33"/>
        <v/>
      </c>
      <c r="AY716" s="131" t="str">
        <f t="shared" si="34"/>
        <v/>
      </c>
      <c r="AZ716" s="131" t="str">
        <f t="shared" si="35"/>
        <v/>
      </c>
      <c r="BA716" s="131"/>
      <c r="BB716" s="131"/>
      <c r="BC716" s="191"/>
      <c r="BF716" s="191"/>
    </row>
    <row r="717" spans="1:58" ht="10.25" customHeight="1">
      <c r="A717" s="53"/>
      <c r="B717" s="9"/>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21"/>
      <c r="AR717" s="127" t="str">
        <f>IF(AS717="","",MAX(AR$229:AR716)+1)</f>
        <v/>
      </c>
      <c r="AW717" s="131" t="str">
        <f t="shared" si="32"/>
        <v/>
      </c>
      <c r="AX717" s="131" t="str">
        <f t="shared" si="33"/>
        <v/>
      </c>
      <c r="AY717" s="131" t="str">
        <f t="shared" si="34"/>
        <v/>
      </c>
      <c r="AZ717" s="131" t="str">
        <f t="shared" si="35"/>
        <v/>
      </c>
      <c r="BA717" s="131"/>
      <c r="BB717" s="131"/>
      <c r="BC717" s="191"/>
      <c r="BF717" s="191"/>
    </row>
    <row r="718" spans="1:58" ht="10.25" customHeight="1">
      <c r="A718" s="21"/>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21"/>
      <c r="AR718" s="127" t="str">
        <f>IF(AS718="","",MAX(AR$229:AR717)+1)</f>
        <v/>
      </c>
      <c r="AW718" s="131" t="str">
        <f t="shared" si="32"/>
        <v/>
      </c>
      <c r="AX718" s="131" t="str">
        <f t="shared" si="33"/>
        <v/>
      </c>
      <c r="AY718" s="131" t="str">
        <f t="shared" si="34"/>
        <v/>
      </c>
      <c r="AZ718" s="131" t="str">
        <f t="shared" si="35"/>
        <v/>
      </c>
      <c r="BA718" s="131"/>
      <c r="BB718" s="131"/>
      <c r="BC718" s="191"/>
      <c r="BF718" s="191"/>
    </row>
    <row r="719" spans="1:58" ht="20.149999999999999" customHeight="1">
      <c r="A719" s="21"/>
      <c r="B719" s="8"/>
      <c r="C719" s="434" t="s">
        <v>418</v>
      </c>
      <c r="D719" s="434"/>
      <c r="E719" s="434"/>
      <c r="F719" s="434"/>
      <c r="G719" s="434"/>
      <c r="H719" s="434"/>
      <c r="I719" s="434"/>
      <c r="J719" s="434"/>
      <c r="K719" s="434"/>
      <c r="L719" s="434"/>
      <c r="M719" s="434"/>
      <c r="N719" s="434"/>
      <c r="O719" s="434"/>
      <c r="P719" s="434"/>
      <c r="Q719" s="434"/>
      <c r="R719" s="434"/>
      <c r="S719" s="434"/>
      <c r="T719" s="434"/>
      <c r="U719" s="434"/>
      <c r="V719" s="434"/>
      <c r="W719" s="434"/>
      <c r="X719" s="434"/>
      <c r="Y719" s="434"/>
      <c r="Z719" s="434"/>
      <c r="AA719" s="434"/>
      <c r="AB719" s="434"/>
      <c r="AC719" s="434"/>
      <c r="AD719" s="434"/>
      <c r="AE719" s="8"/>
      <c r="AF719" s="21"/>
      <c r="AJ719" s="90" t="b">
        <f>IF(COUNTIF(AJ724:AJ836,TRUE)&gt;0,TRUE,FALSE)</f>
        <v>0</v>
      </c>
      <c r="AR719" s="127">
        <f>IF(AS719="","",MAX(AR$229:AR718)+1)</f>
        <v>8</v>
      </c>
      <c r="AS719" s="132" t="str">
        <f>C719&amp;":"</f>
        <v>Stand Cleaning Services and Supplies:</v>
      </c>
      <c r="AW719" s="131" t="str">
        <f t="shared" si="32"/>
        <v/>
      </c>
      <c r="AX719" s="131" t="str">
        <f t="shared" si="33"/>
        <v/>
      </c>
      <c r="AY719" s="131" t="str">
        <f t="shared" si="34"/>
        <v/>
      </c>
      <c r="AZ719" s="131" t="str">
        <f t="shared" si="35"/>
        <v/>
      </c>
      <c r="BA719" s="131"/>
      <c r="BB719" s="131"/>
      <c r="BC719" s="191"/>
      <c r="BF719" s="191"/>
    </row>
    <row r="720" spans="1:58" ht="10.25" customHeight="1">
      <c r="A720" s="21"/>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21"/>
      <c r="AR720" s="127" t="str">
        <f>IF(AS720="","",MAX(AR$229:AR719)+1)</f>
        <v/>
      </c>
      <c r="AW720" s="131" t="str">
        <f t="shared" si="32"/>
        <v/>
      </c>
      <c r="AX720" s="131" t="str">
        <f t="shared" si="33"/>
        <v/>
      </c>
      <c r="AY720" s="131" t="str">
        <f t="shared" si="34"/>
        <v/>
      </c>
      <c r="AZ720" s="131" t="str">
        <f t="shared" si="35"/>
        <v/>
      </c>
      <c r="BA720" s="131"/>
      <c r="BB720" s="131"/>
      <c r="BC720" s="191"/>
      <c r="BF720" s="191"/>
    </row>
    <row r="721" spans="1:58" ht="7.25" customHeight="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R721" s="127" t="str">
        <f>IF(AS721="","",MAX(AR$229:AR720)+1)</f>
        <v/>
      </c>
      <c r="AW721" s="131" t="str">
        <f t="shared" si="32"/>
        <v/>
      </c>
      <c r="AX721" s="131" t="str">
        <f t="shared" si="33"/>
        <v/>
      </c>
      <c r="AY721" s="131" t="str">
        <f t="shared" si="34"/>
        <v/>
      </c>
      <c r="AZ721" s="131" t="str">
        <f t="shared" si="35"/>
        <v/>
      </c>
      <c r="BA721" s="131"/>
      <c r="BB721" s="131"/>
      <c r="BC721" s="191"/>
      <c r="BF721" s="191"/>
    </row>
    <row r="722" spans="1:58" ht="80.150000000000006" customHeight="1">
      <c r="A722" s="53"/>
      <c r="B722" s="435" t="s">
        <v>419</v>
      </c>
      <c r="C722" s="435"/>
      <c r="D722" s="435"/>
      <c r="E722" s="435"/>
      <c r="F722" s="435"/>
      <c r="G722" s="435"/>
      <c r="H722" s="435"/>
      <c r="I722" s="435"/>
      <c r="J722" s="435"/>
      <c r="K722" s="435"/>
      <c r="L722" s="435"/>
      <c r="M722" s="435"/>
      <c r="N722" s="435"/>
      <c r="O722" s="435"/>
      <c r="P722" s="435"/>
      <c r="Q722" s="435"/>
      <c r="R722" s="435"/>
      <c r="S722" s="435"/>
      <c r="T722" s="435"/>
      <c r="U722" s="435"/>
      <c r="V722" s="435"/>
      <c r="W722" s="435"/>
      <c r="X722" s="435"/>
      <c r="Y722" s="435"/>
      <c r="Z722" s="435"/>
      <c r="AA722" s="435"/>
      <c r="AB722" s="435"/>
      <c r="AC722" s="435"/>
      <c r="AD722" s="435"/>
      <c r="AE722" s="435"/>
      <c r="AF722" s="21"/>
      <c r="AR722" s="127" t="str">
        <f>IF(AS722="","",MAX(AR$229:AR721)+1)</f>
        <v/>
      </c>
      <c r="AW722" s="131" t="str">
        <f t="shared" si="32"/>
        <v/>
      </c>
      <c r="AX722" s="131" t="str">
        <f t="shared" si="33"/>
        <v/>
      </c>
      <c r="AY722" s="131" t="str">
        <f t="shared" si="34"/>
        <v/>
      </c>
      <c r="AZ722" s="131" t="str">
        <f t="shared" si="35"/>
        <v/>
      </c>
      <c r="BA722" s="131"/>
      <c r="BB722" s="131"/>
      <c r="BC722" s="191"/>
      <c r="BF722" s="191"/>
    </row>
    <row r="723" spans="1:58" ht="7.25" customHeight="1" thickBot="1">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R723" s="127" t="str">
        <f>IF(AS723="","",MAX(AR$229:AR722)+1)</f>
        <v/>
      </c>
      <c r="AW723" s="131" t="str">
        <f t="shared" si="32"/>
        <v/>
      </c>
      <c r="AX723" s="131" t="str">
        <f t="shared" si="33"/>
        <v/>
      </c>
      <c r="AY723" s="131" t="str">
        <f t="shared" si="34"/>
        <v/>
      </c>
      <c r="AZ723" s="131" t="str">
        <f t="shared" si="35"/>
        <v/>
      </c>
      <c r="BA723" s="131"/>
      <c r="BB723" s="131"/>
      <c r="BC723" s="191"/>
      <c r="BF723" s="191"/>
    </row>
    <row r="724" spans="1:58" ht="25.25" customHeight="1" thickBot="1">
      <c r="A724" s="21"/>
      <c r="B724" s="365" t="s">
        <v>420</v>
      </c>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c r="AA724" s="366"/>
      <c r="AB724" s="366"/>
      <c r="AC724" s="366"/>
      <c r="AD724" s="366"/>
      <c r="AE724" s="367"/>
      <c r="AF724" s="21"/>
      <c r="AR724" s="127" t="str">
        <f>IF(AS724="","",MAX(AR$229:AR723)+1)</f>
        <v/>
      </c>
      <c r="AW724" s="131" t="str">
        <f t="shared" si="32"/>
        <v/>
      </c>
      <c r="AX724" s="131" t="str">
        <f t="shared" si="33"/>
        <v/>
      </c>
      <c r="AY724" s="131" t="str">
        <f t="shared" si="34"/>
        <v/>
      </c>
      <c r="AZ724" s="131" t="str">
        <f t="shared" si="35"/>
        <v/>
      </c>
      <c r="BA724" s="131"/>
      <c r="BB724" s="131"/>
      <c r="BC724" s="191"/>
      <c r="BF724" s="191"/>
    </row>
    <row r="725" spans="1:58" ht="10.25" customHeight="1" thickBot="1">
      <c r="A725" s="21"/>
      <c r="B725" s="251"/>
      <c r="C725" s="25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R725" s="127" t="str">
        <f>IF(AS725="","",MAX(AR$229:AR751)+1)</f>
        <v/>
      </c>
      <c r="AW725" s="131" t="str">
        <f t="shared" si="32"/>
        <v/>
      </c>
      <c r="AX725" s="131" t="str">
        <f t="shared" si="33"/>
        <v/>
      </c>
      <c r="AY725" s="131" t="str">
        <f t="shared" si="34"/>
        <v/>
      </c>
      <c r="AZ725" s="131" t="str">
        <f t="shared" si="35"/>
        <v/>
      </c>
      <c r="BA725" s="131"/>
      <c r="BB725" s="131"/>
      <c r="BC725" s="191"/>
      <c r="BF725" s="191"/>
    </row>
    <row r="726" spans="1:58" ht="24" thickBot="1">
      <c r="A726" s="21"/>
      <c r="B726" s="252"/>
      <c r="C726" s="253"/>
      <c r="D726" s="253"/>
      <c r="E726" s="253"/>
      <c r="F726" s="253"/>
      <c r="G726" s="253"/>
      <c r="H726" s="253"/>
      <c r="I726" s="253"/>
      <c r="J726" s="253"/>
      <c r="K726" s="254"/>
      <c r="L726" s="254"/>
      <c r="M726" s="254"/>
      <c r="N726" s="254"/>
      <c r="O726" s="255"/>
      <c r="P726" s="255"/>
      <c r="Q726" s="311" t="s">
        <v>421</v>
      </c>
      <c r="R726" s="311"/>
      <c r="S726" s="311"/>
      <c r="T726" s="311"/>
      <c r="U726" s="311"/>
      <c r="V726" s="311"/>
      <c r="W726" s="311"/>
      <c r="X726" s="311"/>
      <c r="Y726" s="311"/>
      <c r="Z726" s="311"/>
      <c r="AA726" s="311"/>
      <c r="AB726" s="311"/>
      <c r="AC726" s="311"/>
      <c r="AD726" s="311"/>
      <c r="AE726" s="256"/>
      <c r="AF726" s="35"/>
      <c r="AG726" s="35"/>
      <c r="AR726" s="127" t="str">
        <f>IF(AS726="","",MAX(AR$229:AR752)+1)</f>
        <v/>
      </c>
      <c r="AW726" s="131" t="str">
        <f t="shared" si="32"/>
        <v/>
      </c>
      <c r="AX726" s="131" t="str">
        <f t="shared" si="33"/>
        <v/>
      </c>
      <c r="AY726" s="131" t="str">
        <f t="shared" si="34"/>
        <v/>
      </c>
      <c r="AZ726" s="131" t="str">
        <f t="shared" si="35"/>
        <v/>
      </c>
      <c r="BA726" s="131"/>
      <c r="BB726" s="131"/>
      <c r="BC726" s="191"/>
      <c r="BF726" s="191"/>
    </row>
    <row r="727" spans="1:58" ht="20" customHeight="1">
      <c r="A727" s="21"/>
      <c r="B727" s="257"/>
      <c r="C727" s="312" t="s">
        <v>422</v>
      </c>
      <c r="D727" s="313"/>
      <c r="E727" s="313"/>
      <c r="F727" s="313"/>
      <c r="G727" s="313"/>
      <c r="H727" s="313"/>
      <c r="I727" s="313"/>
      <c r="J727" s="314"/>
      <c r="K727" s="40"/>
      <c r="L727" s="40"/>
      <c r="M727" s="40"/>
      <c r="N727" s="40"/>
      <c r="O727" s="32"/>
      <c r="P727" s="32"/>
      <c r="Q727" s="321" t="s">
        <v>423</v>
      </c>
      <c r="R727" s="321"/>
      <c r="S727" s="322" t="s">
        <v>424</v>
      </c>
      <c r="T727" s="322"/>
      <c r="U727" s="323" t="s">
        <v>425</v>
      </c>
      <c r="V727" s="323"/>
      <c r="W727" s="322" t="s">
        <v>426</v>
      </c>
      <c r="X727" s="322"/>
      <c r="Y727" s="323" t="s">
        <v>427</v>
      </c>
      <c r="Z727" s="323"/>
      <c r="AA727" s="322" t="s">
        <v>428</v>
      </c>
      <c r="AB727" s="322"/>
      <c r="AC727" s="323" t="s">
        <v>429</v>
      </c>
      <c r="AD727" s="323"/>
      <c r="AE727" s="258"/>
      <c r="AF727" s="36"/>
      <c r="AG727" s="36"/>
      <c r="AR727" s="127" t="str">
        <f>IF(AS727="","",MAX(AR$229:AR753)+1)</f>
        <v/>
      </c>
      <c r="AW727" s="131" t="str">
        <f t="shared" si="32"/>
        <v/>
      </c>
      <c r="AX727" s="131" t="str">
        <f t="shared" si="33"/>
        <v/>
      </c>
      <c r="AY727" s="131" t="str">
        <f t="shared" si="34"/>
        <v/>
      </c>
      <c r="AZ727" s="131" t="str">
        <f t="shared" si="35"/>
        <v/>
      </c>
      <c r="BA727" s="131"/>
      <c r="BB727" s="131"/>
      <c r="BC727" s="191"/>
      <c r="BF727" s="191"/>
    </row>
    <row r="728" spans="1:58" ht="20" customHeight="1">
      <c r="A728" s="21"/>
      <c r="B728" s="257"/>
      <c r="C728" s="315"/>
      <c r="D728" s="316"/>
      <c r="E728" s="316"/>
      <c r="F728" s="316"/>
      <c r="G728" s="316"/>
      <c r="H728" s="316"/>
      <c r="I728" s="316"/>
      <c r="J728" s="317"/>
      <c r="K728" s="40"/>
      <c r="L728" s="40"/>
      <c r="M728" s="40"/>
      <c r="N728" s="40"/>
      <c r="O728" s="324" t="s">
        <v>322</v>
      </c>
      <c r="P728" s="325"/>
      <c r="Q728" s="326"/>
      <c r="R728" s="327"/>
      <c r="S728" s="328"/>
      <c r="T728" s="329"/>
      <c r="U728" s="326"/>
      <c r="V728" s="327"/>
      <c r="W728" s="330"/>
      <c r="X728" s="330"/>
      <c r="Y728" s="326"/>
      <c r="Z728" s="327"/>
      <c r="AA728" s="330"/>
      <c r="AB728" s="330"/>
      <c r="AC728" s="326"/>
      <c r="AD728" s="327"/>
      <c r="AE728" s="259"/>
      <c r="AF728" s="36"/>
      <c r="AG728" s="36"/>
      <c r="AR728" s="127" t="str">
        <f>IF(AS728="","",MAX(AR$229:AR754)+1)</f>
        <v/>
      </c>
      <c r="AW728" s="131" t="str">
        <f t="shared" si="32"/>
        <v/>
      </c>
      <c r="AX728" s="131" t="str">
        <f t="shared" si="33"/>
        <v/>
      </c>
      <c r="AY728" s="131" t="str">
        <f t="shared" si="34"/>
        <v/>
      </c>
      <c r="AZ728" s="131" t="str">
        <f t="shared" si="35"/>
        <v/>
      </c>
      <c r="BA728" s="131"/>
      <c r="BB728" s="131"/>
      <c r="BC728" s="191"/>
      <c r="BF728" s="191"/>
    </row>
    <row r="729" spans="1:58" ht="20" customHeight="1" thickBot="1">
      <c r="A729" s="21"/>
      <c r="B729" s="260"/>
      <c r="C729" s="318"/>
      <c r="D729" s="319"/>
      <c r="E729" s="319"/>
      <c r="F729" s="319"/>
      <c r="G729" s="319"/>
      <c r="H729" s="319"/>
      <c r="I729" s="319"/>
      <c r="J729" s="320"/>
      <c r="K729" s="331" t="s">
        <v>430</v>
      </c>
      <c r="L729" s="331"/>
      <c r="M729" s="331"/>
      <c r="N729" s="331"/>
      <c r="O729" s="331"/>
      <c r="P729" s="332"/>
      <c r="Q729" s="326"/>
      <c r="R729" s="327"/>
      <c r="S729" s="328"/>
      <c r="T729" s="329"/>
      <c r="U729" s="326"/>
      <c r="V729" s="327"/>
      <c r="W729" s="328"/>
      <c r="X729" s="329"/>
      <c r="Y729" s="326"/>
      <c r="Z729" s="327"/>
      <c r="AA729" s="328"/>
      <c r="AB729" s="329"/>
      <c r="AC729" s="326"/>
      <c r="AD729" s="327"/>
      <c r="AE729" s="258"/>
      <c r="AF729" s="21"/>
      <c r="AR729" s="127" t="str">
        <f>IF(AS729="","",MAX(AR$229:AR755)+1)</f>
        <v/>
      </c>
      <c r="AW729" s="131" t="str">
        <f t="shared" si="32"/>
        <v/>
      </c>
      <c r="AX729" s="131" t="str">
        <f t="shared" si="33"/>
        <v/>
      </c>
      <c r="AY729" s="131" t="str">
        <f t="shared" si="34"/>
        <v/>
      </c>
      <c r="AZ729" s="131" t="str">
        <f t="shared" si="35"/>
        <v/>
      </c>
      <c r="BA729" s="131"/>
      <c r="BB729" s="131"/>
      <c r="BC729" s="191"/>
      <c r="BF729" s="191"/>
    </row>
    <row r="730" spans="1:58" ht="3.65" customHeight="1">
      <c r="A730" s="21"/>
      <c r="B730" s="26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258"/>
      <c r="AF730" s="21"/>
      <c r="AR730" s="127" t="str">
        <f>IF(AS730="","",MAX(AR$229:AR756)+1)</f>
        <v/>
      </c>
      <c r="AW730" s="131" t="str">
        <f t="shared" si="32"/>
        <v/>
      </c>
      <c r="AX730" s="131" t="str">
        <f t="shared" si="33"/>
        <v/>
      </c>
      <c r="AY730" s="131" t="str">
        <f t="shared" si="34"/>
        <v/>
      </c>
      <c r="AZ730" s="131" t="str">
        <f t="shared" si="35"/>
        <v/>
      </c>
      <c r="BA730" s="131"/>
      <c r="BB730" s="131"/>
      <c r="BC730" s="191"/>
      <c r="BF730" s="191"/>
    </row>
    <row r="731" spans="1:58" ht="10.25" customHeight="1">
      <c r="A731" s="21"/>
      <c r="B731" s="261"/>
      <c r="C731" s="308" t="s">
        <v>431</v>
      </c>
      <c r="D731" s="308"/>
      <c r="E731" s="308"/>
      <c r="F731" s="308"/>
      <c r="G731" s="308"/>
      <c r="H731" s="308"/>
      <c r="I731" s="358"/>
      <c r="J731" s="358"/>
      <c r="K731" s="358"/>
      <c r="L731" s="358"/>
      <c r="M731" s="358"/>
      <c r="N731" s="358"/>
      <c r="O731" s="358"/>
      <c r="P731" s="358"/>
      <c r="Q731" s="358"/>
      <c r="R731" s="358"/>
      <c r="S731" s="358"/>
      <c r="T731" s="358"/>
      <c r="U731" s="358"/>
      <c r="V731" s="358"/>
      <c r="W731" s="358"/>
      <c r="X731" s="358"/>
      <c r="Y731" s="358"/>
      <c r="Z731" s="358"/>
      <c r="AA731" s="358"/>
      <c r="AB731" s="40"/>
      <c r="AC731" s="40"/>
      <c r="AD731" s="40"/>
      <c r="AE731" s="258"/>
      <c r="AF731" s="21"/>
      <c r="AR731" s="127" t="str">
        <f>IF(AS731="","",MAX(AR$229:AR758)+1)</f>
        <v/>
      </c>
      <c r="AW731" s="131" t="str">
        <f t="shared" si="32"/>
        <v/>
      </c>
      <c r="AX731" s="131" t="str">
        <f t="shared" si="33"/>
        <v/>
      </c>
      <c r="AY731" s="131" t="str">
        <f t="shared" si="34"/>
        <v/>
      </c>
      <c r="AZ731" s="131" t="str">
        <f t="shared" si="35"/>
        <v/>
      </c>
      <c r="BA731" s="131"/>
      <c r="BB731" s="131"/>
      <c r="BC731" s="191"/>
      <c r="BF731" s="191"/>
    </row>
    <row r="732" spans="1:58" ht="18.649999999999999" customHeight="1">
      <c r="A732" s="21"/>
      <c r="B732" s="261"/>
      <c r="C732" s="308"/>
      <c r="D732" s="308"/>
      <c r="E732" s="308"/>
      <c r="F732" s="308"/>
      <c r="G732" s="308"/>
      <c r="H732" s="308"/>
      <c r="I732" s="359"/>
      <c r="J732" s="359"/>
      <c r="K732" s="359"/>
      <c r="L732" s="359"/>
      <c r="M732" s="359"/>
      <c r="N732" s="359"/>
      <c r="O732" s="359"/>
      <c r="P732" s="359"/>
      <c r="Q732" s="359"/>
      <c r="R732" s="359"/>
      <c r="S732" s="359"/>
      <c r="T732" s="359"/>
      <c r="U732" s="359"/>
      <c r="V732" s="359"/>
      <c r="W732" s="359"/>
      <c r="X732" s="359"/>
      <c r="Y732" s="359"/>
      <c r="Z732" s="359"/>
      <c r="AA732" s="359"/>
      <c r="AB732" s="40"/>
      <c r="AC732" s="40"/>
      <c r="AD732" s="40"/>
      <c r="AE732" s="258"/>
      <c r="AF732" s="21"/>
      <c r="AR732" s="127" t="str">
        <f>IF(AS732="","",MAX(AR$229:AR759)+1)</f>
        <v/>
      </c>
      <c r="AW732" s="131" t="str">
        <f t="shared" si="32"/>
        <v/>
      </c>
      <c r="AX732" s="131" t="str">
        <f t="shared" si="33"/>
        <v/>
      </c>
      <c r="AY732" s="131" t="str">
        <f t="shared" si="34"/>
        <v/>
      </c>
      <c r="AZ732" s="131" t="str">
        <f t="shared" si="35"/>
        <v/>
      </c>
      <c r="BA732" s="131"/>
      <c r="BB732" s="131"/>
      <c r="BC732" s="191"/>
      <c r="BF732" s="191"/>
    </row>
    <row r="733" spans="1:58" ht="10.25" customHeight="1">
      <c r="A733" s="21"/>
      <c r="B733" s="26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258"/>
      <c r="AF733" s="21"/>
      <c r="AR733" s="127" t="str">
        <f>IF(AS733="","",MAX(AR$229:AR760)+1)</f>
        <v/>
      </c>
      <c r="AW733" s="131" t="str">
        <f t="shared" si="32"/>
        <v/>
      </c>
      <c r="AX733" s="131" t="str">
        <f t="shared" si="33"/>
        <v/>
      </c>
      <c r="AY733" s="131" t="str">
        <f t="shared" si="34"/>
        <v/>
      </c>
      <c r="AZ733" s="131" t="str">
        <f t="shared" si="35"/>
        <v/>
      </c>
      <c r="BA733" s="131"/>
      <c r="BB733" s="131"/>
      <c r="BC733" s="191"/>
      <c r="BF733" s="191"/>
    </row>
    <row r="734" spans="1:58" ht="10.25" customHeight="1">
      <c r="A734" s="21"/>
      <c r="B734" s="26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258"/>
      <c r="AF734" s="21"/>
      <c r="AR734" s="127" t="str">
        <f>IF(AS734="","",MAX(AR$229:AR761)+1)</f>
        <v/>
      </c>
      <c r="AW734" s="131" t="str">
        <f t="shared" si="32"/>
        <v/>
      </c>
      <c r="AX734" s="131" t="str">
        <f t="shared" si="33"/>
        <v/>
      </c>
      <c r="AY734" s="131" t="str">
        <f t="shared" si="34"/>
        <v/>
      </c>
      <c r="AZ734" s="131" t="str">
        <f t="shared" si="35"/>
        <v/>
      </c>
      <c r="BA734" s="131"/>
      <c r="BB734" s="131"/>
      <c r="BC734" s="191"/>
      <c r="BF734" s="191"/>
    </row>
    <row r="735" spans="1:58" ht="10.25" customHeight="1">
      <c r="A735" s="21"/>
      <c r="B735" s="261"/>
      <c r="C735" s="308" t="s">
        <v>432</v>
      </c>
      <c r="D735" s="308"/>
      <c r="E735" s="308"/>
      <c r="F735" s="308"/>
      <c r="G735" s="306"/>
      <c r="H735" s="306"/>
      <c r="I735" s="306"/>
      <c r="J735" s="40"/>
      <c r="K735" s="308" t="s">
        <v>433</v>
      </c>
      <c r="L735" s="308"/>
      <c r="M735" s="308"/>
      <c r="N735" s="308"/>
      <c r="O735" s="306"/>
      <c r="P735" s="306"/>
      <c r="Q735" s="306"/>
      <c r="R735" s="306"/>
      <c r="S735" s="306"/>
      <c r="T735" s="306"/>
      <c r="U735" s="306"/>
      <c r="V735" s="262"/>
      <c r="W735" s="308" t="s">
        <v>434</v>
      </c>
      <c r="X735" s="308"/>
      <c r="Y735" s="308"/>
      <c r="Z735" s="308"/>
      <c r="AA735" s="309"/>
      <c r="AB735" s="309"/>
      <c r="AC735" s="309"/>
      <c r="AD735" s="40"/>
      <c r="AE735" s="258"/>
      <c r="AF735" s="21"/>
      <c r="AR735" s="127" t="str">
        <f>IF(AS735="","",MAX(AR$229:AR762)+1)</f>
        <v/>
      </c>
      <c r="AW735" s="131" t="str">
        <f t="shared" si="32"/>
        <v/>
      </c>
      <c r="AX735" s="131" t="str">
        <f t="shared" si="33"/>
        <v/>
      </c>
      <c r="AY735" s="131" t="str">
        <f t="shared" si="34"/>
        <v/>
      </c>
      <c r="AZ735" s="131" t="str">
        <f t="shared" si="35"/>
        <v/>
      </c>
      <c r="BA735" s="131"/>
      <c r="BB735" s="131"/>
      <c r="BC735" s="191"/>
      <c r="BF735" s="191"/>
    </row>
    <row r="736" spans="1:58" ht="15.65" customHeight="1">
      <c r="A736" s="21"/>
      <c r="B736" s="261"/>
      <c r="C736" s="308"/>
      <c r="D736" s="308"/>
      <c r="E736" s="308"/>
      <c r="F736" s="308"/>
      <c r="G736" s="307"/>
      <c r="H736" s="307"/>
      <c r="I736" s="307"/>
      <c r="J736" s="40"/>
      <c r="K736" s="308"/>
      <c r="L736" s="308"/>
      <c r="M736" s="308"/>
      <c r="N736" s="308"/>
      <c r="O736" s="307"/>
      <c r="P736" s="307"/>
      <c r="Q736" s="307"/>
      <c r="R736" s="307"/>
      <c r="S736" s="307"/>
      <c r="T736" s="307"/>
      <c r="U736" s="307"/>
      <c r="V736" s="40"/>
      <c r="W736" s="308"/>
      <c r="X736" s="308"/>
      <c r="Y736" s="308"/>
      <c r="Z736" s="308"/>
      <c r="AA736" s="310"/>
      <c r="AB736" s="310"/>
      <c r="AC736" s="310"/>
      <c r="AD736" s="40"/>
      <c r="AE736" s="258"/>
      <c r="AF736" s="21"/>
      <c r="AR736" s="127" t="str">
        <f>IF(AS736="","",MAX(AR$229:AR763)+1)</f>
        <v/>
      </c>
      <c r="AW736" s="131" t="str">
        <f t="shared" si="32"/>
        <v/>
      </c>
      <c r="AX736" s="131" t="str">
        <f t="shared" si="33"/>
        <v/>
      </c>
      <c r="AY736" s="131" t="str">
        <f t="shared" si="34"/>
        <v/>
      </c>
      <c r="AZ736" s="131" t="str">
        <f t="shared" si="35"/>
        <v/>
      </c>
      <c r="BA736" s="131"/>
      <c r="BB736" s="131"/>
      <c r="BC736" s="191"/>
      <c r="BF736" s="191"/>
    </row>
    <row r="737" spans="1:58" ht="15.65" customHeight="1" thickBot="1">
      <c r="A737" s="21"/>
      <c r="B737" s="263"/>
      <c r="C737" s="264"/>
      <c r="D737" s="264"/>
      <c r="E737" s="264"/>
      <c r="F737" s="264"/>
      <c r="G737" s="265"/>
      <c r="H737" s="265"/>
      <c r="I737" s="265"/>
      <c r="J737" s="266"/>
      <c r="K737" s="264"/>
      <c r="L737" s="264"/>
      <c r="M737" s="264"/>
      <c r="N737" s="264"/>
      <c r="O737" s="265"/>
      <c r="P737" s="265"/>
      <c r="Q737" s="265"/>
      <c r="R737" s="265"/>
      <c r="S737" s="265"/>
      <c r="T737" s="265"/>
      <c r="U737" s="265"/>
      <c r="V737" s="266"/>
      <c r="W737" s="264"/>
      <c r="X737" s="264"/>
      <c r="Y737" s="264"/>
      <c r="Z737" s="264"/>
      <c r="AA737" s="266"/>
      <c r="AB737" s="266"/>
      <c r="AC737" s="266"/>
      <c r="AD737" s="266"/>
      <c r="AE737" s="267"/>
      <c r="AF737" s="21"/>
      <c r="AR737" s="127"/>
      <c r="AW737" s="131"/>
      <c r="AX737" s="131"/>
      <c r="AY737" s="131"/>
      <c r="AZ737" s="131"/>
      <c r="BA737" s="131"/>
      <c r="BB737" s="131"/>
      <c r="BC737" s="191"/>
      <c r="BF737" s="191"/>
    </row>
    <row r="738" spans="1:58" ht="10.25" customHeight="1">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R738" s="127" t="str">
        <f>IF(AS738="","",MAX(AR$229:AR764)+1)</f>
        <v/>
      </c>
      <c r="AW738" s="131" t="str">
        <f t="shared" si="32"/>
        <v/>
      </c>
      <c r="AX738" s="131" t="str">
        <f t="shared" si="33"/>
        <v/>
      </c>
      <c r="AY738" s="131" t="str">
        <f t="shared" si="34"/>
        <v/>
      </c>
      <c r="AZ738" s="131" t="str">
        <f t="shared" si="35"/>
        <v/>
      </c>
      <c r="BA738" s="131"/>
      <c r="BB738" s="131"/>
      <c r="BC738" s="191"/>
      <c r="BF738" s="191"/>
    </row>
    <row r="739" spans="1:58" ht="5.15" customHeight="1">
      <c r="A739" s="21"/>
      <c r="B739" s="21"/>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21"/>
      <c r="AE739" s="21"/>
      <c r="AF739" s="21"/>
      <c r="AR739" s="127" t="str">
        <f>IF(AS739="","",MAX(AR$229:AR738)+1)</f>
        <v/>
      </c>
      <c r="AW739" s="131" t="str">
        <f t="shared" si="32"/>
        <v/>
      </c>
      <c r="AX739" s="131" t="str">
        <f t="shared" si="33"/>
        <v/>
      </c>
      <c r="AY739" s="131" t="str">
        <f t="shared" si="34"/>
        <v/>
      </c>
      <c r="AZ739" s="131" t="str">
        <f t="shared" si="35"/>
        <v/>
      </c>
      <c r="BA739" s="131"/>
      <c r="BB739" s="131"/>
      <c r="BC739" s="191"/>
      <c r="BF739" s="191"/>
    </row>
    <row r="740" spans="1:58" ht="7.25" customHeight="1">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R740" s="127" t="str">
        <f>IF(AS740="","",MAX(AR$229:AR724)+1)</f>
        <v/>
      </c>
      <c r="AW740" s="131" t="str">
        <f t="shared" si="32"/>
        <v/>
      </c>
      <c r="AX740" s="131" t="str">
        <f t="shared" si="33"/>
        <v/>
      </c>
      <c r="AY740" s="131" t="str">
        <f t="shared" si="34"/>
        <v/>
      </c>
      <c r="AZ740" s="131" t="str">
        <f t="shared" si="35"/>
        <v/>
      </c>
      <c r="BA740" s="131"/>
      <c r="BB740" s="131"/>
      <c r="BC740" s="191"/>
      <c r="BF740" s="191"/>
    </row>
    <row r="741" spans="1:58" ht="20.149999999999999" customHeight="1">
      <c r="A741" s="21"/>
      <c r="B741" s="427" t="s">
        <v>150</v>
      </c>
      <c r="C741" s="427"/>
      <c r="D741" s="427"/>
      <c r="E741" s="427"/>
      <c r="F741" s="427"/>
      <c r="G741" s="427"/>
      <c r="H741" s="427"/>
      <c r="I741" s="427"/>
      <c r="J741" s="427"/>
      <c r="K741" s="427"/>
      <c r="L741" s="427"/>
      <c r="M741" s="427"/>
      <c r="N741" s="427"/>
      <c r="O741" s="427"/>
      <c r="P741" s="427"/>
      <c r="Q741" s="585" t="s">
        <v>2735</v>
      </c>
      <c r="R741" s="585"/>
      <c r="S741" s="585"/>
      <c r="T741" s="585"/>
      <c r="U741" s="21"/>
      <c r="V741" s="368" t="s">
        <v>2744</v>
      </c>
      <c r="W741" s="361"/>
      <c r="X741" s="361"/>
      <c r="Y741" s="21"/>
      <c r="Z741" s="369" t="s">
        <v>152</v>
      </c>
      <c r="AA741" s="369"/>
      <c r="AB741" s="369"/>
      <c r="AC741" s="369"/>
      <c r="AD741" s="21"/>
      <c r="AE741" s="21"/>
      <c r="AF741" s="21"/>
      <c r="AR741" s="127" t="str">
        <f>IF(AS741="","",MAX(AR$229:AR740)+1)</f>
        <v/>
      </c>
      <c r="AW741" s="131" t="str">
        <f t="shared" si="32"/>
        <v/>
      </c>
      <c r="AX741" s="131" t="str">
        <f t="shared" si="33"/>
        <v/>
      </c>
      <c r="AY741" s="131" t="str">
        <f t="shared" si="34"/>
        <v/>
      </c>
      <c r="AZ741" s="131" t="str">
        <f t="shared" si="35"/>
        <v/>
      </c>
      <c r="BA741" s="131"/>
      <c r="BB741" s="131"/>
      <c r="BC741" s="191"/>
      <c r="BF741" s="191"/>
    </row>
    <row r="742" spans="1:58" ht="20.149999999999999" customHeight="1">
      <c r="A742" s="21"/>
      <c r="B742" s="427"/>
      <c r="C742" s="427"/>
      <c r="D742" s="427"/>
      <c r="E742" s="427"/>
      <c r="F742" s="427"/>
      <c r="G742" s="427"/>
      <c r="H742" s="427"/>
      <c r="I742" s="427"/>
      <c r="J742" s="427"/>
      <c r="K742" s="427"/>
      <c r="L742" s="427"/>
      <c r="M742" s="427"/>
      <c r="N742" s="427"/>
      <c r="O742" s="427"/>
      <c r="P742" s="427"/>
      <c r="Q742" s="376"/>
      <c r="R742" s="376"/>
      <c r="S742" s="376"/>
      <c r="T742" s="376"/>
      <c r="U742" s="21"/>
      <c r="V742" s="361"/>
      <c r="W742" s="361"/>
      <c r="X742" s="361"/>
      <c r="Y742" s="21"/>
      <c r="Z742" s="403"/>
      <c r="AA742" s="403"/>
      <c r="AB742" s="403"/>
      <c r="AC742" s="403"/>
      <c r="AD742" s="21"/>
      <c r="AE742" s="21"/>
      <c r="AF742" s="21"/>
      <c r="AR742" s="127" t="str">
        <f>IF(AS742="","",MAX(AR$229:AR741)+1)</f>
        <v/>
      </c>
      <c r="AW742" s="131" t="str">
        <f t="shared" si="32"/>
        <v/>
      </c>
      <c r="AX742" s="131" t="str">
        <f t="shared" si="33"/>
        <v/>
      </c>
      <c r="AY742" s="131" t="str">
        <f t="shared" si="34"/>
        <v/>
      </c>
      <c r="AZ742" s="131" t="str">
        <f t="shared" si="35"/>
        <v/>
      </c>
      <c r="BA742" s="131"/>
      <c r="BB742" s="131"/>
      <c r="BC742" s="191"/>
      <c r="BF742" s="191"/>
    </row>
    <row r="743" spans="1:58" ht="7.25" customHeight="1">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14"/>
      <c r="AC743" s="21"/>
      <c r="AD743" s="21"/>
      <c r="AE743" s="21"/>
      <c r="AF743" s="21"/>
      <c r="AR743" s="127" t="str">
        <f>IF(AS743="","",MAX(AR$229:AR742)+1)</f>
        <v/>
      </c>
      <c r="AW743" s="131" t="str">
        <f t="shared" si="32"/>
        <v/>
      </c>
      <c r="AX743" s="131" t="str">
        <f t="shared" si="33"/>
        <v/>
      </c>
      <c r="AY743" s="131" t="str">
        <f t="shared" si="34"/>
        <v/>
      </c>
      <c r="AZ743" s="131" t="str">
        <f t="shared" si="35"/>
        <v/>
      </c>
      <c r="BA743" s="131"/>
      <c r="BB743" s="131"/>
      <c r="BC743" s="191"/>
      <c r="BF743" s="191"/>
    </row>
    <row r="744" spans="1:58" ht="40.25" customHeight="1">
      <c r="A744" s="53"/>
      <c r="B744" s="334" t="s">
        <v>2738</v>
      </c>
      <c r="C744" s="334"/>
      <c r="D744" s="334"/>
      <c r="E744" s="334"/>
      <c r="F744" s="334"/>
      <c r="G744" s="334"/>
      <c r="H744" s="334"/>
      <c r="I744" s="334"/>
      <c r="J744" s="334"/>
      <c r="K744" s="334"/>
      <c r="L744" s="334"/>
      <c r="M744" s="334"/>
      <c r="N744" s="334"/>
      <c r="O744" s="334"/>
      <c r="P744" s="334"/>
      <c r="Q744" s="586">
        <f>VLOOKUP($AG744,PriceList,3,FALSE)</f>
        <v>103.26</v>
      </c>
      <c r="R744" s="586"/>
      <c r="S744" s="586"/>
      <c r="T744" s="586"/>
      <c r="U744" s="21"/>
      <c r="V744" s="336"/>
      <c r="W744" s="337"/>
      <c r="X744" s="338"/>
      <c r="Y744" s="21"/>
      <c r="Z744" s="587">
        <f>Q744*V744</f>
        <v>0</v>
      </c>
      <c r="AA744" s="587"/>
      <c r="AB744" s="587"/>
      <c r="AC744" s="587"/>
      <c r="AD744" s="21"/>
      <c r="AE744" s="21"/>
      <c r="AF744" s="21"/>
      <c r="AG744" s="56" t="s">
        <v>435</v>
      </c>
      <c r="AI744" s="61" t="b">
        <f>AND(W744&gt;0,AH744="Y")</f>
        <v>0</v>
      </c>
      <c r="AJ744" s="90" t="b">
        <f>OR(ISERROR(Z744),ISERROR(Q744))</f>
        <v>0</v>
      </c>
      <c r="AQ744" s="130" t="s">
        <v>436</v>
      </c>
      <c r="AR744" s="127" t="str">
        <f>IF(AS744="","",MAX(AR$229:AR743)+1)</f>
        <v/>
      </c>
      <c r="AS744" s="140" t="str">
        <f>IF(V744&gt;0,AQ744,"")</f>
        <v/>
      </c>
      <c r="AT744" s="141" t="str">
        <f>IF(V744&gt;0,V744,"")</f>
        <v/>
      </c>
      <c r="AU744" s="142" t="str">
        <f>IF(V744&gt;0,Z744,"")</f>
        <v/>
      </c>
      <c r="AV744" s="142" t="str">
        <f>IF(V744&gt;0,Z744,"")</f>
        <v/>
      </c>
      <c r="AW744" s="131" t="str">
        <f t="shared" si="32"/>
        <v/>
      </c>
      <c r="AX744" s="131" t="str">
        <f t="shared" si="33"/>
        <v/>
      </c>
      <c r="AY744" s="131" t="str">
        <f t="shared" si="34"/>
        <v/>
      </c>
      <c r="AZ744" s="131" t="str">
        <f t="shared" si="35"/>
        <v/>
      </c>
      <c r="BA744" s="131"/>
      <c r="BB744" s="131"/>
      <c r="BC744" s="191"/>
      <c r="BF744" s="191"/>
    </row>
    <row r="745" spans="1:58" ht="5.15" customHeight="1">
      <c r="A745" s="21"/>
      <c r="B745" s="21"/>
      <c r="C745" s="21"/>
      <c r="D745" s="21"/>
      <c r="E745" s="21"/>
      <c r="F745" s="21"/>
      <c r="G745" s="21"/>
      <c r="H745" s="21"/>
      <c r="I745" s="21"/>
      <c r="J745" s="21"/>
      <c r="K745" s="21"/>
      <c r="L745" s="21"/>
      <c r="M745" s="21"/>
      <c r="N745" s="21"/>
      <c r="O745" s="21"/>
      <c r="P745" s="21"/>
      <c r="Q745" s="14"/>
      <c r="R745" s="14"/>
      <c r="S745" s="14"/>
      <c r="T745" s="14"/>
      <c r="U745" s="21"/>
      <c r="V745" s="21"/>
      <c r="W745" s="21"/>
      <c r="X745" s="21"/>
      <c r="Y745" s="21"/>
      <c r="Z745" s="14"/>
      <c r="AA745" s="14"/>
      <c r="AB745" s="14"/>
      <c r="AC745" s="21"/>
      <c r="AD745" s="21"/>
      <c r="AE745" s="21"/>
      <c r="AF745" s="21"/>
      <c r="AR745" s="127" t="str">
        <f>IF(AS745="","",MAX(AR$229:AR744)+1)</f>
        <v/>
      </c>
      <c r="AW745" s="131" t="str">
        <f t="shared" si="32"/>
        <v/>
      </c>
      <c r="AX745" s="131" t="str">
        <f t="shared" si="33"/>
        <v/>
      </c>
      <c r="AY745" s="131" t="str">
        <f t="shared" si="34"/>
        <v/>
      </c>
      <c r="AZ745" s="131" t="str">
        <f t="shared" si="35"/>
        <v/>
      </c>
      <c r="BA745" s="131"/>
      <c r="BB745" s="131"/>
      <c r="BC745" s="191"/>
      <c r="BF745" s="191"/>
    </row>
    <row r="746" spans="1:58" ht="5.15" customHeight="1">
      <c r="A746" s="21"/>
      <c r="B746" s="21"/>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21"/>
      <c r="AE746" s="21"/>
      <c r="AF746" s="21"/>
      <c r="AR746" s="127" t="str">
        <f>IF(AS746="","",MAX(AR$229:AR745)+1)</f>
        <v/>
      </c>
      <c r="AW746" s="131" t="str">
        <f t="shared" si="32"/>
        <v/>
      </c>
      <c r="AX746" s="131" t="str">
        <f t="shared" si="33"/>
        <v/>
      </c>
      <c r="AY746" s="131" t="str">
        <f t="shared" si="34"/>
        <v/>
      </c>
      <c r="AZ746" s="131" t="str">
        <f t="shared" si="35"/>
        <v/>
      </c>
      <c r="BA746" s="131"/>
      <c r="BB746" s="131"/>
      <c r="BC746" s="191"/>
      <c r="BF746" s="191"/>
    </row>
    <row r="747" spans="1:58" ht="7.25"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R747" s="127" t="str">
        <f>IF(AS747="","",MAX(AR$229:AR746)+1)</f>
        <v/>
      </c>
      <c r="AW747" s="131" t="str">
        <f t="shared" si="32"/>
        <v/>
      </c>
      <c r="AX747" s="131" t="str">
        <f t="shared" si="33"/>
        <v/>
      </c>
      <c r="AY747" s="131" t="str">
        <f t="shared" si="34"/>
        <v/>
      </c>
      <c r="AZ747" s="131" t="str">
        <f t="shared" si="35"/>
        <v/>
      </c>
      <c r="BA747" s="131"/>
      <c r="BB747" s="131"/>
      <c r="BC747" s="191"/>
      <c r="BF747" s="191"/>
    </row>
    <row r="748" spans="1:58" ht="40.25" customHeight="1">
      <c r="A748" s="53"/>
      <c r="B748" s="334" t="s">
        <v>2739</v>
      </c>
      <c r="C748" s="334"/>
      <c r="D748" s="334"/>
      <c r="E748" s="334"/>
      <c r="F748" s="334"/>
      <c r="G748" s="334"/>
      <c r="H748" s="334"/>
      <c r="I748" s="334"/>
      <c r="J748" s="334"/>
      <c r="K748" s="334"/>
      <c r="L748" s="334"/>
      <c r="M748" s="334"/>
      <c r="N748" s="334"/>
      <c r="O748" s="334"/>
      <c r="P748" s="334"/>
      <c r="Q748" s="458">
        <f>VLOOKUP($AG748,PriceList,3,FALSE)</f>
        <v>151.19999999999999</v>
      </c>
      <c r="R748" s="458"/>
      <c r="S748" s="458"/>
      <c r="T748" s="458"/>
      <c r="U748" s="21"/>
      <c r="V748" s="336"/>
      <c r="W748" s="337"/>
      <c r="X748" s="338"/>
      <c r="Y748" s="21"/>
      <c r="Z748" s="587">
        <f>Q748*V748</f>
        <v>0</v>
      </c>
      <c r="AA748" s="587"/>
      <c r="AB748" s="587"/>
      <c r="AC748" s="587"/>
      <c r="AD748" s="21"/>
      <c r="AE748" s="21"/>
      <c r="AF748" s="21"/>
      <c r="AG748" s="56" t="s">
        <v>437</v>
      </c>
      <c r="AI748" s="61" t="b">
        <f>AND(W748&gt;0,AH748="Y")</f>
        <v>0</v>
      </c>
      <c r="AJ748" s="90" t="b">
        <f>OR(ISERROR(Z748),ISERROR(Q748))</f>
        <v>0</v>
      </c>
      <c r="AQ748" s="130" t="s">
        <v>438</v>
      </c>
      <c r="AR748" s="127" t="str">
        <f>IF(AS748="","",MAX(AR$229:AR747)+1)</f>
        <v/>
      </c>
      <c r="AS748" s="140" t="str">
        <f>IF(V748&gt;0,AQ748,"")</f>
        <v/>
      </c>
      <c r="AT748" s="141" t="str">
        <f>IF(V748&gt;0,V748,"")</f>
        <v/>
      </c>
      <c r="AU748" s="142" t="str">
        <f>IF(V748&gt;0,Z748,"")</f>
        <v/>
      </c>
      <c r="AV748" s="142" t="str">
        <f>IF(V748&gt;0,Z748,"")</f>
        <v/>
      </c>
      <c r="AW748" s="131" t="str">
        <f t="shared" si="32"/>
        <v/>
      </c>
      <c r="AX748" s="131" t="str">
        <f t="shared" si="33"/>
        <v/>
      </c>
      <c r="AY748" s="131" t="str">
        <f t="shared" si="34"/>
        <v/>
      </c>
      <c r="AZ748" s="131" t="str">
        <f t="shared" si="35"/>
        <v/>
      </c>
      <c r="BA748" s="131"/>
      <c r="BB748" s="131"/>
      <c r="BC748" s="191"/>
      <c r="BF748" s="191"/>
    </row>
    <row r="749" spans="1:58" ht="5.15" customHeight="1">
      <c r="A749" s="21"/>
      <c r="B749" s="21"/>
      <c r="C749" s="21"/>
      <c r="D749" s="21"/>
      <c r="E749" s="21"/>
      <c r="F749" s="21"/>
      <c r="G749" s="21"/>
      <c r="H749" s="21"/>
      <c r="I749" s="21"/>
      <c r="J749" s="21"/>
      <c r="K749" s="21"/>
      <c r="L749" s="21"/>
      <c r="M749" s="21"/>
      <c r="N749" s="21"/>
      <c r="O749" s="21"/>
      <c r="P749" s="21"/>
      <c r="Q749" s="14"/>
      <c r="R749" s="14"/>
      <c r="S749" s="14"/>
      <c r="T749" s="14"/>
      <c r="U749" s="21"/>
      <c r="V749" s="21"/>
      <c r="W749" s="21"/>
      <c r="X749" s="21"/>
      <c r="Y749" s="21"/>
      <c r="Z749" s="14"/>
      <c r="AA749" s="14"/>
      <c r="AB749" s="14"/>
      <c r="AC749" s="21"/>
      <c r="AD749" s="21"/>
      <c r="AE749" s="21"/>
      <c r="AF749" s="21"/>
      <c r="AR749" s="127" t="str">
        <f>IF(AS749="","",MAX(AR$229:AR748)+1)</f>
        <v/>
      </c>
      <c r="AW749" s="131" t="str">
        <f t="shared" si="32"/>
        <v/>
      </c>
      <c r="AX749" s="131" t="str">
        <f t="shared" si="33"/>
        <v/>
      </c>
      <c r="AY749" s="131" t="str">
        <f t="shared" si="34"/>
        <v/>
      </c>
      <c r="AZ749" s="131" t="str">
        <f t="shared" si="35"/>
        <v/>
      </c>
      <c r="BA749" s="131"/>
      <c r="BB749" s="131"/>
      <c r="BC749" s="191"/>
      <c r="BF749" s="191"/>
    </row>
    <row r="750" spans="1:58" ht="5.15" customHeight="1">
      <c r="A750" s="21"/>
      <c r="B750" s="21"/>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21"/>
      <c r="AE750" s="21"/>
      <c r="AF750" s="21"/>
      <c r="AR750" s="127" t="str">
        <f>IF(AS750="","",MAX(AR$229:AR749)+1)</f>
        <v/>
      </c>
      <c r="AW750" s="131" t="str">
        <f t="shared" si="32"/>
        <v/>
      </c>
      <c r="AX750" s="131" t="str">
        <f t="shared" si="33"/>
        <v/>
      </c>
      <c r="AY750" s="131" t="str">
        <f t="shared" si="34"/>
        <v/>
      </c>
      <c r="AZ750" s="131" t="str">
        <f t="shared" si="35"/>
        <v/>
      </c>
      <c r="BA750" s="131"/>
      <c r="BB750" s="131"/>
      <c r="BC750" s="191"/>
      <c r="BF750" s="191"/>
    </row>
    <row r="751" spans="1:58" ht="5.15"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R751" s="127" t="str">
        <f>IF(AS751="","",MAX(AR$229:AR750)+1)</f>
        <v/>
      </c>
      <c r="AW751" s="131" t="str">
        <f t="shared" si="32"/>
        <v/>
      </c>
      <c r="AX751" s="131" t="str">
        <f t="shared" si="33"/>
        <v/>
      </c>
      <c r="AY751" s="131" t="str">
        <f t="shared" si="34"/>
        <v/>
      </c>
      <c r="AZ751" s="131" t="str">
        <f t="shared" si="35"/>
        <v/>
      </c>
      <c r="BA751" s="131"/>
      <c r="BB751" s="131"/>
      <c r="BC751" s="191"/>
      <c r="BF751" s="191"/>
    </row>
    <row r="752" spans="1:58" ht="40.25" customHeight="1">
      <c r="A752" s="53"/>
      <c r="B752" s="334" t="s">
        <v>439</v>
      </c>
      <c r="C752" s="334"/>
      <c r="D752" s="334"/>
      <c r="E752" s="334"/>
      <c r="F752" s="334"/>
      <c r="G752" s="334"/>
      <c r="H752" s="334"/>
      <c r="I752" s="334"/>
      <c r="J752" s="334"/>
      <c r="K752" s="334"/>
      <c r="L752" s="334"/>
      <c r="M752" s="334"/>
      <c r="N752" s="334"/>
      <c r="O752" s="334"/>
      <c r="P752" s="334"/>
      <c r="Q752" s="458">
        <f>VLOOKUP($AG752,PriceList,3,FALSE)</f>
        <v>103.26</v>
      </c>
      <c r="R752" s="458"/>
      <c r="S752" s="458"/>
      <c r="T752" s="458"/>
      <c r="U752" s="21"/>
      <c r="V752" s="336"/>
      <c r="W752" s="337"/>
      <c r="X752" s="338"/>
      <c r="Y752" s="21"/>
      <c r="Z752" s="587">
        <f>Q752*V752</f>
        <v>0</v>
      </c>
      <c r="AA752" s="587"/>
      <c r="AB752" s="587"/>
      <c r="AC752" s="587"/>
      <c r="AD752" s="21"/>
      <c r="AE752" s="21"/>
      <c r="AF752" s="21"/>
      <c r="AG752" s="56" t="s">
        <v>440</v>
      </c>
      <c r="AI752" s="61" t="b">
        <f>AND(W752&gt;0,AH752="Y")</f>
        <v>0</v>
      </c>
      <c r="AJ752" s="90" t="b">
        <f>OR(ISERROR(Z752),ISERROR(Q752))</f>
        <v>0</v>
      </c>
      <c r="AQ752" s="130" t="s">
        <v>441</v>
      </c>
      <c r="AR752" s="127" t="str">
        <f>IF(AS752="","",MAX(AR$229:AR751)+1)</f>
        <v/>
      </c>
      <c r="AS752" s="140" t="str">
        <f>IF(V752&gt;0,AQ752,"")</f>
        <v/>
      </c>
      <c r="AT752" s="141" t="str">
        <f>IF(V752&gt;0,V752,"")</f>
        <v/>
      </c>
      <c r="AU752" s="142" t="str">
        <f>IF(V752&gt;0,Z752,"")</f>
        <v/>
      </c>
      <c r="AV752" s="142" t="str">
        <f>IF(V752&gt;0,Z752,"")</f>
        <v/>
      </c>
      <c r="AW752" s="131" t="str">
        <f t="shared" si="32"/>
        <v/>
      </c>
      <c r="AX752" s="131" t="str">
        <f t="shared" si="33"/>
        <v/>
      </c>
      <c r="AY752" s="131" t="str">
        <f t="shared" si="34"/>
        <v/>
      </c>
      <c r="AZ752" s="131" t="str">
        <f t="shared" si="35"/>
        <v/>
      </c>
      <c r="BA752" s="131"/>
      <c r="BB752" s="131"/>
      <c r="BC752" s="191"/>
      <c r="BF752" s="191"/>
    </row>
    <row r="753" spans="1:58" ht="5.15" customHeight="1">
      <c r="A753" s="21"/>
      <c r="B753" s="21"/>
      <c r="C753" s="21"/>
      <c r="D753" s="21"/>
      <c r="E753" s="21"/>
      <c r="F753" s="21"/>
      <c r="G753" s="21"/>
      <c r="H753" s="21"/>
      <c r="I753" s="21"/>
      <c r="J753" s="21"/>
      <c r="K753" s="21"/>
      <c r="L753" s="21"/>
      <c r="M753" s="21"/>
      <c r="N753" s="21"/>
      <c r="O753" s="21"/>
      <c r="P753" s="21"/>
      <c r="Q753" s="14"/>
      <c r="R753" s="14"/>
      <c r="S753" s="14"/>
      <c r="T753" s="14"/>
      <c r="U753" s="21"/>
      <c r="V753" s="21"/>
      <c r="W753" s="21"/>
      <c r="X753" s="21"/>
      <c r="Y753" s="21"/>
      <c r="Z753" s="14"/>
      <c r="AA753" s="14"/>
      <c r="AB753" s="14"/>
      <c r="AC753" s="21"/>
      <c r="AD753" s="21"/>
      <c r="AE753" s="21"/>
      <c r="AF753" s="21"/>
      <c r="AR753" s="127" t="str">
        <f>IF(AS753="","",MAX(AR$229:AR752)+1)</f>
        <v/>
      </c>
      <c r="AW753" s="131" t="str">
        <f t="shared" si="32"/>
        <v/>
      </c>
      <c r="AX753" s="131" t="str">
        <f t="shared" si="33"/>
        <v/>
      </c>
      <c r="AY753" s="131" t="str">
        <f t="shared" si="34"/>
        <v/>
      </c>
      <c r="AZ753" s="131" t="str">
        <f t="shared" si="35"/>
        <v/>
      </c>
      <c r="BA753" s="131"/>
      <c r="BB753" s="131"/>
      <c r="BC753" s="191"/>
      <c r="BF753" s="191"/>
    </row>
    <row r="754" spans="1:58" ht="5.15" customHeight="1">
      <c r="A754" s="21"/>
      <c r="B754" s="21"/>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21"/>
      <c r="AE754" s="21"/>
      <c r="AF754" s="21"/>
      <c r="AR754" s="127" t="str">
        <f>IF(AS754="","",MAX(AR$229:AR753)+1)</f>
        <v/>
      </c>
      <c r="AW754" s="131" t="str">
        <f t="shared" si="32"/>
        <v/>
      </c>
      <c r="AX754" s="131" t="str">
        <f t="shared" si="33"/>
        <v/>
      </c>
      <c r="AY754" s="131" t="str">
        <f t="shared" si="34"/>
        <v/>
      </c>
      <c r="AZ754" s="131" t="str">
        <f t="shared" si="35"/>
        <v/>
      </c>
      <c r="BA754" s="131"/>
      <c r="BB754" s="131"/>
      <c r="BC754" s="191"/>
      <c r="BF754" s="191"/>
    </row>
    <row r="755" spans="1:58" ht="5.15" customHeight="1">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R755" s="127" t="str">
        <f>IF(AS755="","",MAX(AR$229:AR754)+1)</f>
        <v/>
      </c>
      <c r="AW755" s="131" t="str">
        <f t="shared" si="32"/>
        <v/>
      </c>
      <c r="AX755" s="131" t="str">
        <f t="shared" si="33"/>
        <v/>
      </c>
      <c r="AY755" s="131" t="str">
        <f t="shared" si="34"/>
        <v/>
      </c>
      <c r="AZ755" s="131" t="str">
        <f t="shared" si="35"/>
        <v/>
      </c>
      <c r="BA755" s="131"/>
      <c r="BB755" s="131"/>
      <c r="BC755" s="191"/>
      <c r="BF755" s="191"/>
    </row>
    <row r="756" spans="1:58" ht="40.25" customHeight="1">
      <c r="A756" s="53"/>
      <c r="B756" s="334" t="s">
        <v>442</v>
      </c>
      <c r="C756" s="334"/>
      <c r="D756" s="334"/>
      <c r="E756" s="334"/>
      <c r="F756" s="334"/>
      <c r="G756" s="334"/>
      <c r="H756" s="334"/>
      <c r="I756" s="334"/>
      <c r="J756" s="334"/>
      <c r="K756" s="334"/>
      <c r="L756" s="334"/>
      <c r="M756" s="334"/>
      <c r="N756" s="334"/>
      <c r="O756" s="334"/>
      <c r="P756" s="334"/>
      <c r="Q756" s="458">
        <f>VLOOKUP($AG756,PriceList,3,FALSE)</f>
        <v>103.26</v>
      </c>
      <c r="R756" s="458"/>
      <c r="S756" s="458"/>
      <c r="T756" s="458"/>
      <c r="U756" s="21"/>
      <c r="V756" s="336"/>
      <c r="W756" s="337"/>
      <c r="X756" s="338"/>
      <c r="Y756" s="21"/>
      <c r="Z756" s="587">
        <f>Q756*V756</f>
        <v>0</v>
      </c>
      <c r="AA756" s="587"/>
      <c r="AB756" s="587"/>
      <c r="AC756" s="587"/>
      <c r="AD756" s="21"/>
      <c r="AE756" s="21"/>
      <c r="AF756" s="21"/>
      <c r="AG756" s="56" t="s">
        <v>443</v>
      </c>
      <c r="AI756" s="61" t="b">
        <f>AND(W756&gt;0,AH756="Y")</f>
        <v>0</v>
      </c>
      <c r="AJ756" s="90" t="b">
        <f>OR(ISERROR(Z756),ISERROR(Q756))</f>
        <v>0</v>
      </c>
      <c r="AQ756" s="130" t="s">
        <v>444</v>
      </c>
      <c r="AR756" s="127" t="str">
        <f>IF(AS756="","",MAX(AR$229:AR755)+1)</f>
        <v/>
      </c>
      <c r="AS756" s="140" t="str">
        <f>IF(V756&gt;0,AQ756,"")</f>
        <v/>
      </c>
      <c r="AT756" s="141" t="str">
        <f>IF(V756&gt;0,V756,"")</f>
        <v/>
      </c>
      <c r="AU756" s="142" t="str">
        <f>IF(V756&gt;0,Z756,"")</f>
        <v/>
      </c>
      <c r="AV756" s="142" t="str">
        <f>IF(V756&gt;0,Z756,"")</f>
        <v/>
      </c>
      <c r="AW756" s="131" t="str">
        <f t="shared" si="32"/>
        <v/>
      </c>
      <c r="AX756" s="131" t="str">
        <f t="shared" si="33"/>
        <v/>
      </c>
      <c r="AY756" s="131" t="str">
        <f t="shared" si="34"/>
        <v/>
      </c>
      <c r="AZ756" s="131" t="str">
        <f t="shared" si="35"/>
        <v/>
      </c>
      <c r="BA756" s="131"/>
      <c r="BB756" s="131"/>
      <c r="BC756" s="191"/>
      <c r="BF756" s="191"/>
    </row>
    <row r="757" spans="1:58" ht="5.15" customHeight="1">
      <c r="A757" s="21"/>
      <c r="B757" s="21"/>
      <c r="C757" s="21"/>
      <c r="D757" s="21"/>
      <c r="E757" s="21"/>
      <c r="F757" s="21"/>
      <c r="G757" s="21"/>
      <c r="H757" s="21"/>
      <c r="I757" s="21"/>
      <c r="J757" s="21"/>
      <c r="K757" s="21"/>
      <c r="L757" s="21"/>
      <c r="M757" s="21"/>
      <c r="N757" s="21"/>
      <c r="O757" s="21"/>
      <c r="P757" s="21"/>
      <c r="Q757" s="14"/>
      <c r="R757" s="14"/>
      <c r="S757" s="14"/>
      <c r="T757" s="14"/>
      <c r="U757" s="21"/>
      <c r="V757" s="21"/>
      <c r="W757" s="21"/>
      <c r="X757" s="21"/>
      <c r="Y757" s="21"/>
      <c r="Z757" s="14"/>
      <c r="AA757" s="14"/>
      <c r="AB757" s="14"/>
      <c r="AC757" s="21"/>
      <c r="AD757" s="21"/>
      <c r="AE757" s="21"/>
      <c r="AF757" s="21"/>
      <c r="AR757" s="127" t="str">
        <f>IF(AS757="","",MAX(AR$229:AR756)+1)</f>
        <v/>
      </c>
      <c r="AW757" s="131" t="str">
        <f t="shared" si="32"/>
        <v/>
      </c>
      <c r="AX757" s="131" t="str">
        <f t="shared" si="33"/>
        <v/>
      </c>
      <c r="AY757" s="131" t="str">
        <f t="shared" si="34"/>
        <v/>
      </c>
      <c r="AZ757" s="131" t="str">
        <f t="shared" si="35"/>
        <v/>
      </c>
      <c r="BA757" s="131"/>
      <c r="BB757" s="131"/>
      <c r="BC757" s="191"/>
      <c r="BF757" s="191"/>
    </row>
    <row r="758" spans="1:58" ht="5.15" customHeight="1">
      <c r="A758" s="21"/>
      <c r="B758" s="21"/>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21"/>
      <c r="AE758" s="21"/>
      <c r="AF758" s="21"/>
      <c r="AR758" s="127" t="str">
        <f>IF(AS758="","",MAX(AR$229:AR757)+1)</f>
        <v/>
      </c>
      <c r="AW758" s="131" t="str">
        <f t="shared" si="32"/>
        <v/>
      </c>
      <c r="AX758" s="131" t="str">
        <f t="shared" si="33"/>
        <v/>
      </c>
      <c r="AY758" s="131" t="str">
        <f t="shared" si="34"/>
        <v/>
      </c>
      <c r="AZ758" s="131" t="str">
        <f t="shared" si="35"/>
        <v/>
      </c>
      <c r="BA758" s="131"/>
      <c r="BB758" s="131"/>
      <c r="BC758" s="191"/>
      <c r="BF758" s="191"/>
    </row>
    <row r="759" spans="1:58" ht="5.15" customHeight="1">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R759" s="127" t="str">
        <f>IF(AS759="","",MAX(AR$229:AR758)+1)</f>
        <v/>
      </c>
      <c r="AW759" s="131" t="str">
        <f t="shared" si="32"/>
        <v/>
      </c>
      <c r="AX759" s="131" t="str">
        <f t="shared" si="33"/>
        <v/>
      </c>
      <c r="AY759" s="131" t="str">
        <f t="shared" si="34"/>
        <v/>
      </c>
      <c r="AZ759" s="131" t="str">
        <f t="shared" si="35"/>
        <v/>
      </c>
      <c r="BA759" s="131"/>
      <c r="BB759" s="131"/>
      <c r="BC759" s="191"/>
      <c r="BF759" s="191"/>
    </row>
    <row r="760" spans="1:58" ht="40.25" customHeight="1">
      <c r="A760" s="53"/>
      <c r="B760" s="334" t="s">
        <v>445</v>
      </c>
      <c r="C760" s="334"/>
      <c r="D760" s="334"/>
      <c r="E760" s="334"/>
      <c r="F760" s="334"/>
      <c r="G760" s="334"/>
      <c r="H760" s="334"/>
      <c r="I760" s="334"/>
      <c r="J760" s="334"/>
      <c r="K760" s="334"/>
      <c r="L760" s="334"/>
      <c r="M760" s="334"/>
      <c r="N760" s="334"/>
      <c r="O760" s="334"/>
      <c r="P760" s="334"/>
      <c r="Q760" s="458">
        <f>VLOOKUP($AG760,PriceList,3,FALSE)</f>
        <v>206.53</v>
      </c>
      <c r="R760" s="458"/>
      <c r="S760" s="458"/>
      <c r="T760" s="458"/>
      <c r="U760" s="21"/>
      <c r="V760" s="336"/>
      <c r="W760" s="337"/>
      <c r="X760" s="338"/>
      <c r="Y760" s="21"/>
      <c r="Z760" s="587">
        <f>Q760*V760</f>
        <v>0</v>
      </c>
      <c r="AA760" s="587"/>
      <c r="AB760" s="587"/>
      <c r="AC760" s="587"/>
      <c r="AD760" s="21"/>
      <c r="AE760" s="21"/>
      <c r="AF760" s="21"/>
      <c r="AG760" s="56" t="s">
        <v>446</v>
      </c>
      <c r="AI760" s="61" t="b">
        <f>AND(W760&gt;0,AH760="Y")</f>
        <v>0</v>
      </c>
      <c r="AJ760" s="90" t="b">
        <f>OR(ISERROR(Z760),ISERROR(Q760))</f>
        <v>0</v>
      </c>
      <c r="AQ760" s="130" t="s">
        <v>447</v>
      </c>
      <c r="AR760" s="127" t="str">
        <f>IF(AS760="","",MAX(AR$229:AR759)+1)</f>
        <v/>
      </c>
      <c r="AS760" s="140" t="str">
        <f>IF(V760&gt;0,AQ760,"")</f>
        <v/>
      </c>
      <c r="AT760" s="141" t="str">
        <f>IF(V760&gt;0,V760,"")</f>
        <v/>
      </c>
      <c r="AU760" s="142" t="str">
        <f>IF(V760&gt;0,Z760,"")</f>
        <v/>
      </c>
      <c r="AV760" s="142" t="str">
        <f>IF(V760&gt;0,Z760,"")</f>
        <v/>
      </c>
      <c r="AW760" s="131" t="str">
        <f t="shared" si="32"/>
        <v/>
      </c>
      <c r="AX760" s="131" t="str">
        <f t="shared" si="33"/>
        <v/>
      </c>
      <c r="AY760" s="131" t="str">
        <f t="shared" si="34"/>
        <v/>
      </c>
      <c r="AZ760" s="131" t="str">
        <f t="shared" si="35"/>
        <v/>
      </c>
      <c r="BA760" s="131"/>
      <c r="BB760" s="131"/>
      <c r="BC760" s="191"/>
      <c r="BF760" s="191"/>
    </row>
    <row r="761" spans="1:58" ht="5.15" customHeight="1">
      <c r="A761" s="21"/>
      <c r="B761" s="21"/>
      <c r="C761" s="21"/>
      <c r="D761" s="21"/>
      <c r="E761" s="21"/>
      <c r="F761" s="21"/>
      <c r="G761" s="21"/>
      <c r="H761" s="21"/>
      <c r="I761" s="21"/>
      <c r="J761" s="21"/>
      <c r="K761" s="21"/>
      <c r="L761" s="21"/>
      <c r="M761" s="21"/>
      <c r="N761" s="21"/>
      <c r="O761" s="21"/>
      <c r="P761" s="21"/>
      <c r="Q761" s="14"/>
      <c r="R761" s="14"/>
      <c r="S761" s="14"/>
      <c r="T761" s="14"/>
      <c r="U761" s="21"/>
      <c r="V761" s="21"/>
      <c r="W761" s="21"/>
      <c r="X761" s="21"/>
      <c r="Y761" s="21"/>
      <c r="Z761" s="14"/>
      <c r="AA761" s="14"/>
      <c r="AB761" s="14"/>
      <c r="AC761" s="21"/>
      <c r="AD761" s="21"/>
      <c r="AE761" s="21"/>
      <c r="AF761" s="21"/>
      <c r="AR761" s="127" t="str">
        <f>IF(AS761="","",MAX(AR$229:AR760)+1)</f>
        <v/>
      </c>
      <c r="AW761" s="131" t="str">
        <f t="shared" si="32"/>
        <v/>
      </c>
      <c r="AX761" s="131" t="str">
        <f t="shared" si="33"/>
        <v/>
      </c>
      <c r="AY761" s="131" t="str">
        <f t="shared" si="34"/>
        <v/>
      </c>
      <c r="AZ761" s="131" t="str">
        <f t="shared" si="35"/>
        <v/>
      </c>
      <c r="BA761" s="131"/>
      <c r="BB761" s="131"/>
      <c r="BC761" s="191"/>
      <c r="BF761" s="191"/>
    </row>
    <row r="762" spans="1:58" ht="5.15" customHeight="1">
      <c r="A762" s="21"/>
      <c r="B762" s="21"/>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21"/>
      <c r="AE762" s="21"/>
      <c r="AF762" s="21"/>
      <c r="AR762" s="127" t="str">
        <f>IF(AS762="","",MAX(AR$229:AR761)+1)</f>
        <v/>
      </c>
      <c r="AW762" s="131" t="str">
        <f t="shared" si="32"/>
        <v/>
      </c>
      <c r="AX762" s="131" t="str">
        <f t="shared" si="33"/>
        <v/>
      </c>
      <c r="AY762" s="131" t="str">
        <f t="shared" si="34"/>
        <v/>
      </c>
      <c r="AZ762" s="131" t="str">
        <f t="shared" si="35"/>
        <v/>
      </c>
      <c r="BA762" s="131"/>
      <c r="BB762" s="131"/>
      <c r="BC762" s="191"/>
      <c r="BF762" s="191"/>
    </row>
    <row r="763" spans="1:58" ht="5.15" customHeight="1">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R763" s="127" t="str">
        <f>IF(AS763="","",MAX(AR$229:AR762)+1)</f>
        <v/>
      </c>
      <c r="AW763" s="131" t="str">
        <f t="shared" si="32"/>
        <v/>
      </c>
      <c r="AX763" s="131" t="str">
        <f t="shared" si="33"/>
        <v/>
      </c>
      <c r="AY763" s="131" t="str">
        <f t="shared" si="34"/>
        <v/>
      </c>
      <c r="AZ763" s="131" t="str">
        <f t="shared" si="35"/>
        <v/>
      </c>
      <c r="BA763" s="131"/>
      <c r="BB763" s="131"/>
      <c r="BC763" s="191"/>
      <c r="BF763" s="191"/>
    </row>
    <row r="764" spans="1:58" ht="40.25" customHeight="1">
      <c r="A764" s="53"/>
      <c r="B764" s="334" t="s">
        <v>448</v>
      </c>
      <c r="C764" s="334"/>
      <c r="D764" s="334"/>
      <c r="E764" s="334"/>
      <c r="F764" s="334"/>
      <c r="G764" s="334"/>
      <c r="H764" s="334"/>
      <c r="I764" s="334"/>
      <c r="J764" s="334"/>
      <c r="K764" s="334"/>
      <c r="L764" s="334"/>
      <c r="M764" s="334"/>
      <c r="N764" s="334"/>
      <c r="O764" s="334"/>
      <c r="P764" s="334"/>
      <c r="Q764" s="458">
        <f>VLOOKUP($AG764,PriceList,3,FALSE)</f>
        <v>309.79000000000002</v>
      </c>
      <c r="R764" s="458"/>
      <c r="S764" s="458"/>
      <c r="T764" s="458"/>
      <c r="U764" s="21"/>
      <c r="V764" s="336"/>
      <c r="W764" s="337"/>
      <c r="X764" s="338"/>
      <c r="Y764" s="21"/>
      <c r="Z764" s="587">
        <f>Q764*V764</f>
        <v>0</v>
      </c>
      <c r="AA764" s="587"/>
      <c r="AB764" s="587"/>
      <c r="AC764" s="587"/>
      <c r="AD764" s="21"/>
      <c r="AE764" s="21"/>
      <c r="AF764" s="21"/>
      <c r="AG764" s="56" t="s">
        <v>449</v>
      </c>
      <c r="AI764" s="61" t="b">
        <f>AND(W764&gt;0,AH764="Y")</f>
        <v>0</v>
      </c>
      <c r="AJ764" s="90" t="b">
        <f>OR(ISERROR(Z764),ISERROR(Q764))</f>
        <v>0</v>
      </c>
      <c r="AQ764" s="130" t="s">
        <v>450</v>
      </c>
      <c r="AR764" s="127" t="str">
        <f>IF(AS764="","",MAX(AR$229:AR763)+1)</f>
        <v/>
      </c>
      <c r="AS764" s="140" t="str">
        <f>IF(V764&gt;0,AQ764,"")</f>
        <v/>
      </c>
      <c r="AT764" s="141" t="str">
        <f>IF(V764&gt;0,V764,"")</f>
        <v/>
      </c>
      <c r="AU764" s="142" t="str">
        <f>IF(V764&gt;0,Z764,"")</f>
        <v/>
      </c>
      <c r="AV764" s="142" t="str">
        <f>IF(V764&gt;0,Z764,"")</f>
        <v/>
      </c>
      <c r="AW764" s="131" t="str">
        <f t="shared" si="32"/>
        <v/>
      </c>
      <c r="AX764" s="131" t="str">
        <f t="shared" si="33"/>
        <v/>
      </c>
      <c r="AY764" s="131" t="str">
        <f t="shared" si="34"/>
        <v/>
      </c>
      <c r="AZ764" s="131" t="str">
        <f t="shared" si="35"/>
        <v/>
      </c>
      <c r="BA764" s="131"/>
      <c r="BB764" s="131"/>
      <c r="BC764" s="191"/>
      <c r="BF764" s="191"/>
    </row>
    <row r="765" spans="1:58" ht="5.15" customHeight="1">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14"/>
      <c r="AC765" s="21"/>
      <c r="AD765" s="21"/>
      <c r="AE765" s="21"/>
      <c r="AF765" s="21"/>
      <c r="AR765" s="127" t="str">
        <f>IF(AS765="","",MAX(AR$229:AR764)+1)</f>
        <v/>
      </c>
      <c r="AW765" s="131" t="str">
        <f t="shared" si="32"/>
        <v/>
      </c>
      <c r="AX765" s="131" t="str">
        <f t="shared" si="33"/>
        <v/>
      </c>
      <c r="AY765" s="131" t="str">
        <f t="shared" si="34"/>
        <v/>
      </c>
      <c r="AZ765" s="131" t="str">
        <f t="shared" si="35"/>
        <v/>
      </c>
      <c r="BA765" s="131"/>
      <c r="BB765" s="131"/>
      <c r="BC765" s="191"/>
      <c r="BF765" s="191"/>
    </row>
    <row r="766" spans="1:58" ht="5.15" customHeight="1">
      <c r="A766" s="21"/>
      <c r="B766" s="21"/>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21"/>
      <c r="AE766" s="21"/>
      <c r="AF766" s="21"/>
      <c r="AR766" s="127" t="str">
        <f>IF(AS766="","",MAX(AR$229:AR765)+1)</f>
        <v/>
      </c>
      <c r="AW766" s="131" t="str">
        <f t="shared" si="32"/>
        <v/>
      </c>
      <c r="AX766" s="131" t="str">
        <f t="shared" si="33"/>
        <v/>
      </c>
      <c r="AY766" s="131" t="str">
        <f t="shared" si="34"/>
        <v/>
      </c>
      <c r="AZ766" s="131" t="str">
        <f t="shared" si="35"/>
        <v/>
      </c>
      <c r="BA766" s="131"/>
      <c r="BB766" s="131"/>
      <c r="BC766" s="191"/>
      <c r="BF766" s="191"/>
    </row>
    <row r="767" spans="1:58" ht="10.25" customHeight="1" thickBot="1">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R767" s="127" t="str">
        <f>IF(AS767="","",MAX(AR$229:AR766)+1)</f>
        <v/>
      </c>
      <c r="AW767" s="131" t="str">
        <f t="shared" si="32"/>
        <v/>
      </c>
      <c r="AX767" s="131" t="str">
        <f t="shared" si="33"/>
        <v/>
      </c>
      <c r="AY767" s="131" t="str">
        <f t="shared" si="34"/>
        <v/>
      </c>
      <c r="AZ767" s="131" t="str">
        <f t="shared" si="35"/>
        <v/>
      </c>
      <c r="BA767" s="131"/>
      <c r="BB767" s="131"/>
      <c r="BC767" s="191"/>
      <c r="BF767" s="191"/>
    </row>
    <row r="768" spans="1:58" ht="25.25" customHeight="1" thickBot="1">
      <c r="A768" s="21"/>
      <c r="B768" s="365" t="s">
        <v>451</v>
      </c>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c r="AA768" s="366"/>
      <c r="AB768" s="366"/>
      <c r="AC768" s="366"/>
      <c r="AD768" s="366"/>
      <c r="AE768" s="367"/>
      <c r="AF768" s="21"/>
      <c r="AR768" s="127" t="str">
        <f>IF(AS768="","",MAX(AR$229:AR767)+1)</f>
        <v/>
      </c>
      <c r="AW768" s="131" t="str">
        <f t="shared" si="32"/>
        <v/>
      </c>
      <c r="AX768" s="131" t="str">
        <f t="shared" si="33"/>
        <v/>
      </c>
      <c r="AY768" s="131" t="str">
        <f t="shared" si="34"/>
        <v/>
      </c>
      <c r="AZ768" s="131" t="str">
        <f t="shared" si="35"/>
        <v/>
      </c>
      <c r="BA768" s="131"/>
      <c r="BB768" s="131"/>
      <c r="BC768" s="191"/>
      <c r="BF768" s="191"/>
    </row>
    <row r="769" spans="1:58" ht="7.25" customHeight="1">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R769" s="127" t="str">
        <f>IF(AS769="","",MAX(AR$229:AR768)+1)</f>
        <v/>
      </c>
      <c r="AW769" s="131" t="str">
        <f t="shared" si="32"/>
        <v/>
      </c>
      <c r="AX769" s="131" t="str">
        <f t="shared" si="33"/>
        <v/>
      </c>
      <c r="AY769" s="131" t="str">
        <f t="shared" si="34"/>
        <v/>
      </c>
      <c r="AZ769" s="131" t="str">
        <f t="shared" si="35"/>
        <v/>
      </c>
      <c r="BA769" s="131"/>
      <c r="BB769" s="131"/>
      <c r="BC769" s="191"/>
      <c r="BF769" s="191"/>
    </row>
    <row r="770" spans="1:58" ht="66.5" customHeight="1">
      <c r="A770" s="53"/>
      <c r="B770" s="30"/>
      <c r="C770" s="409" t="s">
        <v>452</v>
      </c>
      <c r="D770" s="409"/>
      <c r="E770" s="409"/>
      <c r="F770" s="409"/>
      <c r="G770" s="409"/>
      <c r="H770" s="409"/>
      <c r="I770" s="409"/>
      <c r="J770" s="409"/>
      <c r="K770" s="409"/>
      <c r="L770" s="409"/>
      <c r="M770" s="409"/>
      <c r="N770" s="409"/>
      <c r="O770" s="409"/>
      <c r="P770" s="409"/>
      <c r="Q770" s="409"/>
      <c r="R770" s="409"/>
      <c r="S770" s="409"/>
      <c r="T770" s="409"/>
      <c r="U770" s="409"/>
      <c r="V770" s="409"/>
      <c r="W770" s="409"/>
      <c r="X770" s="409"/>
      <c r="Y770" s="409"/>
      <c r="Z770" s="409"/>
      <c r="AA770" s="409"/>
      <c r="AB770" s="409"/>
      <c r="AC770" s="409"/>
      <c r="AD770" s="409"/>
      <c r="AE770" s="30"/>
      <c r="AF770" s="21"/>
      <c r="AR770" s="127" t="str">
        <f>IF(AS770="","",MAX(AR$229:AR769)+1)</f>
        <v/>
      </c>
      <c r="AW770" s="131" t="str">
        <f t="shared" si="32"/>
        <v/>
      </c>
      <c r="AX770" s="131" t="str">
        <f t="shared" si="33"/>
        <v/>
      </c>
      <c r="AY770" s="131" t="str">
        <f t="shared" si="34"/>
        <v/>
      </c>
      <c r="AZ770" s="131" t="str">
        <f t="shared" si="35"/>
        <v/>
      </c>
      <c r="BA770" s="131"/>
      <c r="BB770" s="131"/>
      <c r="BC770" s="191"/>
      <c r="BF770" s="191"/>
    </row>
    <row r="771" spans="1:58" ht="7.25" customHeight="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R771" s="127" t="str">
        <f>IF(AS771="","",MAX(AR$229:AR770)+1)</f>
        <v/>
      </c>
      <c r="AW771" s="131" t="str">
        <f t="shared" si="32"/>
        <v/>
      </c>
      <c r="AX771" s="131" t="str">
        <f t="shared" si="33"/>
        <v/>
      </c>
      <c r="AY771" s="131" t="str">
        <f t="shared" si="34"/>
        <v/>
      </c>
      <c r="AZ771" s="131" t="str">
        <f t="shared" si="35"/>
        <v/>
      </c>
      <c r="BA771" s="131"/>
      <c r="BB771" s="131"/>
      <c r="BC771" s="191"/>
      <c r="BF771" s="191"/>
    </row>
    <row r="772" spans="1:58" ht="20.149999999999999" customHeight="1">
      <c r="A772" s="21"/>
      <c r="B772" s="427" t="s">
        <v>150</v>
      </c>
      <c r="C772" s="427"/>
      <c r="D772" s="427"/>
      <c r="E772" s="427"/>
      <c r="F772" s="427"/>
      <c r="G772" s="427"/>
      <c r="H772" s="427"/>
      <c r="I772" s="427"/>
      <c r="J772" s="427"/>
      <c r="K772" s="427"/>
      <c r="L772" s="427"/>
      <c r="M772" s="427"/>
      <c r="N772" s="427"/>
      <c r="O772" s="427"/>
      <c r="P772" s="427"/>
      <c r="Q772" s="585" t="s">
        <v>2735</v>
      </c>
      <c r="R772" s="585"/>
      <c r="S772" s="585"/>
      <c r="T772" s="585"/>
      <c r="U772" s="21"/>
      <c r="V772" s="368" t="s">
        <v>2744</v>
      </c>
      <c r="W772" s="361"/>
      <c r="X772" s="361"/>
      <c r="Y772" s="21"/>
      <c r="Z772" s="369" t="s">
        <v>152</v>
      </c>
      <c r="AA772" s="369"/>
      <c r="AB772" s="369"/>
      <c r="AC772" s="369"/>
      <c r="AD772" s="21"/>
      <c r="AE772" s="21"/>
      <c r="AF772" s="21"/>
      <c r="AR772" s="127" t="str">
        <f>IF(AS772="","",MAX(AR$229:AR771)+1)</f>
        <v/>
      </c>
      <c r="AW772" s="131" t="str">
        <f t="shared" si="32"/>
        <v/>
      </c>
      <c r="AX772" s="131" t="str">
        <f t="shared" si="33"/>
        <v/>
      </c>
      <c r="AY772" s="131" t="str">
        <f t="shared" si="34"/>
        <v/>
      </c>
      <c r="AZ772" s="131" t="str">
        <f t="shared" si="35"/>
        <v/>
      </c>
      <c r="BA772" s="131"/>
      <c r="BB772" s="131"/>
      <c r="BC772" s="191"/>
      <c r="BF772" s="191"/>
    </row>
    <row r="773" spans="1:58" ht="20.149999999999999" customHeight="1">
      <c r="A773" s="21"/>
      <c r="B773" s="427"/>
      <c r="C773" s="427"/>
      <c r="D773" s="427"/>
      <c r="E773" s="427"/>
      <c r="F773" s="427"/>
      <c r="G773" s="427"/>
      <c r="H773" s="427"/>
      <c r="I773" s="427"/>
      <c r="J773" s="427"/>
      <c r="K773" s="427"/>
      <c r="L773" s="427"/>
      <c r="M773" s="427"/>
      <c r="N773" s="427"/>
      <c r="O773" s="427"/>
      <c r="P773" s="427"/>
      <c r="Q773" s="585"/>
      <c r="R773" s="585"/>
      <c r="S773" s="585"/>
      <c r="T773" s="585"/>
      <c r="U773" s="21"/>
      <c r="V773" s="361"/>
      <c r="W773" s="361"/>
      <c r="X773" s="361"/>
      <c r="Y773" s="21"/>
      <c r="Z773" s="369"/>
      <c r="AA773" s="369"/>
      <c r="AB773" s="369"/>
      <c r="AC773" s="369"/>
      <c r="AD773" s="21"/>
      <c r="AE773" s="21"/>
      <c r="AF773" s="21"/>
      <c r="AR773" s="127" t="str">
        <f>IF(AS773="","",MAX(AR$229:AR772)+1)</f>
        <v/>
      </c>
      <c r="AW773" s="131" t="str">
        <f t="shared" si="32"/>
        <v/>
      </c>
      <c r="AX773" s="131" t="str">
        <f t="shared" si="33"/>
        <v/>
      </c>
      <c r="AY773" s="131" t="str">
        <f t="shared" si="34"/>
        <v/>
      </c>
      <c r="AZ773" s="131" t="str">
        <f t="shared" si="35"/>
        <v/>
      </c>
      <c r="BA773" s="131"/>
      <c r="BB773" s="131"/>
      <c r="BC773" s="191"/>
      <c r="BF773" s="191"/>
    </row>
    <row r="774" spans="1:58" ht="7.25"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14"/>
      <c r="AC774" s="21"/>
      <c r="AD774" s="21"/>
      <c r="AE774" s="21"/>
      <c r="AF774" s="21"/>
      <c r="AR774" s="127" t="str">
        <f>IF(AS774="","",MAX(AR$229:AR773)+1)</f>
        <v/>
      </c>
      <c r="AW774" s="131" t="str">
        <f t="shared" si="32"/>
        <v/>
      </c>
      <c r="AX774" s="131" t="str">
        <f t="shared" si="33"/>
        <v/>
      </c>
      <c r="AY774" s="131" t="str">
        <f t="shared" si="34"/>
        <v/>
      </c>
      <c r="AZ774" s="131" t="str">
        <f t="shared" si="35"/>
        <v/>
      </c>
      <c r="BA774" s="131"/>
      <c r="BB774" s="131"/>
      <c r="BC774" s="191"/>
      <c r="BF774" s="191"/>
    </row>
    <row r="775" spans="1:58" ht="20.149999999999999" customHeight="1">
      <c r="A775" s="53"/>
      <c r="B775" s="334" t="s">
        <v>453</v>
      </c>
      <c r="C775" s="334"/>
      <c r="D775" s="334"/>
      <c r="E775" s="334"/>
      <c r="F775" s="334"/>
      <c r="G775" s="334"/>
      <c r="H775" s="334"/>
      <c r="I775" s="334"/>
      <c r="J775" s="334"/>
      <c r="K775" s="334"/>
      <c r="L775" s="334"/>
      <c r="M775" s="334"/>
      <c r="N775" s="334"/>
      <c r="O775" s="334"/>
      <c r="P775" s="334"/>
      <c r="Q775" s="333">
        <f>VLOOKUP($AG775,PriceList,3,FALSE)</f>
        <v>12.37</v>
      </c>
      <c r="R775" s="333"/>
      <c r="S775" s="333"/>
      <c r="T775" s="333"/>
      <c r="U775" s="21"/>
      <c r="V775" s="336"/>
      <c r="W775" s="337"/>
      <c r="X775" s="338"/>
      <c r="Y775" s="21"/>
      <c r="Z775" s="384">
        <f>Q775*V775</f>
        <v>0</v>
      </c>
      <c r="AA775" s="384"/>
      <c r="AB775" s="384"/>
      <c r="AC775" s="384"/>
      <c r="AD775" s="21"/>
      <c r="AE775" s="21"/>
      <c r="AF775" s="21"/>
      <c r="AG775" s="56" t="s">
        <v>454</v>
      </c>
      <c r="AI775" s="61" t="b">
        <f>AND(W775&gt;0,AH775="Y")</f>
        <v>0</v>
      </c>
      <c r="AJ775" s="90" t="b">
        <f>OR(ISERROR(Z775),ISERROR(Q775))</f>
        <v>0</v>
      </c>
      <c r="AQ775" s="130" t="str">
        <f>B775</f>
        <v>Production Waste Bag</v>
      </c>
      <c r="AR775" s="127" t="str">
        <f>IF(AS775="","",MAX(AR$229:AR774)+1)</f>
        <v/>
      </c>
      <c r="AS775" s="140" t="str">
        <f>IF(V775&gt;0,AQ775,"")</f>
        <v/>
      </c>
      <c r="AT775" s="141" t="str">
        <f>IF(V775&gt;0,V775,"")</f>
        <v/>
      </c>
      <c r="AU775" s="142" t="str">
        <f>IF(V775&gt;0,Z775,"")</f>
        <v/>
      </c>
      <c r="AV775" s="142" t="str">
        <f>IF(V775&gt;0,Z775,"")</f>
        <v/>
      </c>
      <c r="AW775" s="131" t="str">
        <f t="shared" si="32"/>
        <v/>
      </c>
      <c r="AX775" s="131" t="str">
        <f t="shared" si="33"/>
        <v/>
      </c>
      <c r="AY775" s="131" t="str">
        <f t="shared" si="34"/>
        <v/>
      </c>
      <c r="AZ775" s="131" t="str">
        <f t="shared" si="35"/>
        <v/>
      </c>
      <c r="BA775" s="131"/>
      <c r="BB775" s="131"/>
      <c r="BC775" s="191"/>
      <c r="BF775" s="191"/>
    </row>
    <row r="776" spans="1:58" ht="5.15" customHeight="1">
      <c r="A776" s="21"/>
      <c r="B776" s="21"/>
      <c r="C776" s="21"/>
      <c r="D776" s="21"/>
      <c r="E776" s="21"/>
      <c r="F776" s="21"/>
      <c r="G776" s="21"/>
      <c r="H776" s="21"/>
      <c r="I776" s="21"/>
      <c r="J776" s="21"/>
      <c r="K776" s="21"/>
      <c r="L776" s="21"/>
      <c r="M776" s="21"/>
      <c r="N776" s="21"/>
      <c r="O776" s="21"/>
      <c r="P776" s="21"/>
      <c r="Q776" s="14"/>
      <c r="R776" s="14"/>
      <c r="S776" s="14"/>
      <c r="T776" s="14"/>
      <c r="U776" s="21"/>
      <c r="V776" s="21"/>
      <c r="W776" s="21"/>
      <c r="X776" s="21"/>
      <c r="Y776" s="21"/>
      <c r="Z776" s="14"/>
      <c r="AA776" s="14"/>
      <c r="AB776" s="14"/>
      <c r="AC776" s="21"/>
      <c r="AD776" s="21"/>
      <c r="AE776" s="21"/>
      <c r="AF776" s="21"/>
      <c r="AR776" s="127" t="str">
        <f>IF(AS776="","",MAX(AR$229:AR775)+1)</f>
        <v/>
      </c>
      <c r="AW776" s="131" t="str">
        <f t="shared" si="32"/>
        <v/>
      </c>
      <c r="AX776" s="131" t="str">
        <f t="shared" si="33"/>
        <v/>
      </c>
      <c r="AY776" s="131" t="str">
        <f t="shared" si="34"/>
        <v/>
      </c>
      <c r="AZ776" s="131" t="str">
        <f t="shared" si="35"/>
        <v/>
      </c>
      <c r="BA776" s="131"/>
      <c r="BB776" s="131"/>
      <c r="BC776" s="191"/>
      <c r="BF776" s="191"/>
    </row>
    <row r="777" spans="1:58" ht="5.15" customHeight="1">
      <c r="A777" s="21"/>
      <c r="B777" s="21"/>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21"/>
      <c r="AE777" s="21"/>
      <c r="AF777" s="21"/>
      <c r="AR777" s="127" t="str">
        <f>IF(AS777="","",MAX(AR$229:AR776)+1)</f>
        <v/>
      </c>
      <c r="AW777" s="131" t="str">
        <f t="shared" si="32"/>
        <v/>
      </c>
      <c r="AX777" s="131" t="str">
        <f t="shared" si="33"/>
        <v/>
      </c>
      <c r="AY777" s="131" t="str">
        <f t="shared" si="34"/>
        <v/>
      </c>
      <c r="AZ777" s="131" t="str">
        <f t="shared" si="35"/>
        <v/>
      </c>
      <c r="BA777" s="131"/>
      <c r="BB777" s="131"/>
      <c r="BC777" s="191"/>
      <c r="BF777" s="191"/>
    </row>
    <row r="778" spans="1:58" ht="7.25" customHeigh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R778" s="127" t="str">
        <f>IF(AS778="","",MAX(AR$229:AR777)+1)</f>
        <v/>
      </c>
      <c r="AW778" s="131" t="str">
        <f t="shared" si="32"/>
        <v/>
      </c>
      <c r="AX778" s="131" t="str">
        <f t="shared" si="33"/>
        <v/>
      </c>
      <c r="AY778" s="131" t="str">
        <f t="shared" si="34"/>
        <v/>
      </c>
      <c r="AZ778" s="131" t="str">
        <f t="shared" si="35"/>
        <v/>
      </c>
      <c r="BA778" s="131"/>
      <c r="BB778" s="131"/>
      <c r="BC778" s="191"/>
      <c r="BF778" s="191"/>
    </row>
    <row r="779" spans="1:58" ht="20.149999999999999" customHeight="1">
      <c r="A779" s="53"/>
      <c r="B779" s="334" t="s">
        <v>455</v>
      </c>
      <c r="C779" s="334"/>
      <c r="D779" s="334"/>
      <c r="E779" s="334"/>
      <c r="F779" s="334"/>
      <c r="G779" s="334"/>
      <c r="H779" s="334"/>
      <c r="I779" s="334"/>
      <c r="J779" s="334"/>
      <c r="K779" s="334"/>
      <c r="L779" s="334"/>
      <c r="M779" s="334"/>
      <c r="N779" s="334"/>
      <c r="O779" s="334"/>
      <c r="P779" s="334"/>
      <c r="Q779" s="333">
        <f>VLOOKUP($AG779,PriceList,3,FALSE)</f>
        <v>16.87</v>
      </c>
      <c r="R779" s="333"/>
      <c r="S779" s="333"/>
      <c r="T779" s="333"/>
      <c r="U779" s="21"/>
      <c r="V779" s="336"/>
      <c r="W779" s="337"/>
      <c r="X779" s="338"/>
      <c r="Y779" s="21"/>
      <c r="Z779" s="384">
        <f>Q779*V779</f>
        <v>0</v>
      </c>
      <c r="AA779" s="384"/>
      <c r="AB779" s="384"/>
      <c r="AC779" s="384"/>
      <c r="AD779" s="21"/>
      <c r="AE779" s="21"/>
      <c r="AF779" s="21"/>
      <c r="AG779" s="56" t="s">
        <v>456</v>
      </c>
      <c r="AI779" s="61" t="b">
        <f>AND(W779&gt;0,AH779="Y")</f>
        <v>0</v>
      </c>
      <c r="AJ779" s="90" t="b">
        <f>OR(ISERROR(Z779),ISERROR(Q779))</f>
        <v>0</v>
      </c>
      <c r="AQ779" s="130" t="str">
        <f>B779</f>
        <v>120 Litre Food Waste Bin</v>
      </c>
      <c r="AR779" s="127" t="str">
        <f>IF(AS779="","",MAX(AR$229:AR778)+1)</f>
        <v/>
      </c>
      <c r="AS779" s="140" t="str">
        <f>IF(V779&gt;0,AQ779,"")</f>
        <v/>
      </c>
      <c r="AT779" s="141" t="str">
        <f>IF(V779&gt;0,V779,"")</f>
        <v/>
      </c>
      <c r="AU779" s="142" t="str">
        <f>IF(V779&gt;0,Z779,"")</f>
        <v/>
      </c>
      <c r="AV779" s="142" t="str">
        <f>IF(V779&gt;0,Z779,"")</f>
        <v/>
      </c>
      <c r="AW779" s="131" t="str">
        <f t="shared" si="32"/>
        <v/>
      </c>
      <c r="AX779" s="131" t="str">
        <f t="shared" si="33"/>
        <v/>
      </c>
      <c r="AY779" s="131" t="str">
        <f t="shared" si="34"/>
        <v/>
      </c>
      <c r="AZ779" s="131" t="str">
        <f t="shared" si="35"/>
        <v/>
      </c>
      <c r="BA779" s="131"/>
      <c r="BB779" s="131"/>
      <c r="BC779" s="191"/>
      <c r="BF779" s="191"/>
    </row>
    <row r="780" spans="1:58" ht="5.15" customHeight="1">
      <c r="A780" s="21"/>
      <c r="B780" s="21"/>
      <c r="C780" s="21"/>
      <c r="D780" s="21"/>
      <c r="E780" s="21"/>
      <c r="F780" s="21"/>
      <c r="G780" s="21"/>
      <c r="H780" s="21"/>
      <c r="I780" s="21"/>
      <c r="J780" s="21"/>
      <c r="K780" s="21"/>
      <c r="L780" s="21"/>
      <c r="M780" s="21"/>
      <c r="N780" s="21"/>
      <c r="O780" s="21"/>
      <c r="P780" s="21"/>
      <c r="Q780" s="14"/>
      <c r="R780" s="14"/>
      <c r="S780" s="14"/>
      <c r="T780" s="14"/>
      <c r="U780" s="21"/>
      <c r="V780" s="21"/>
      <c r="W780" s="21"/>
      <c r="X780" s="21"/>
      <c r="Y780" s="21"/>
      <c r="Z780" s="14"/>
      <c r="AA780" s="14"/>
      <c r="AB780" s="14"/>
      <c r="AC780" s="21"/>
      <c r="AD780" s="21"/>
      <c r="AE780" s="21"/>
      <c r="AF780" s="21"/>
      <c r="AR780" s="127" t="str">
        <f>IF(AS780="","",MAX(AR$229:AR779)+1)</f>
        <v/>
      </c>
      <c r="AW780" s="131" t="str">
        <f t="shared" ref="AW780:AW837" si="36">IFERROR(INDEX($AS$242:$AS$835,MATCH(ROW()-ROW($AW$226),$AR$242:$AR$835,0)),"")</f>
        <v/>
      </c>
      <c r="AX780" s="131" t="str">
        <f t="shared" ref="AX780:AX837" si="37">IFERROR(INDEX($AT$242:$AT$835,MATCH(ROW()-ROW($AX$226),$AR$242:$AR$835,0)),"")</f>
        <v/>
      </c>
      <c r="AY780" s="131" t="str">
        <f t="shared" ref="AY780:AY837" si="38">IFERROR(INDEX($AU$242:$AU$835,MATCH(ROW()-ROW($AY$226),$AR$242:$AR$835,0)),"")</f>
        <v/>
      </c>
      <c r="AZ780" s="131" t="str">
        <f t="shared" ref="AZ780:AZ837" si="39">IFERROR(INDEX($AV$242:$AV$835,MATCH(ROW()-ROW($AZ$226),$AR$242:$AR$835,0)),"")</f>
        <v/>
      </c>
      <c r="BA780" s="131"/>
      <c r="BB780" s="131"/>
      <c r="BC780" s="191"/>
      <c r="BF780" s="191"/>
    </row>
    <row r="781" spans="1:58" ht="5.15" customHeight="1">
      <c r="A781" s="21"/>
      <c r="B781" s="21"/>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21"/>
      <c r="AE781" s="21"/>
      <c r="AF781" s="21"/>
      <c r="AR781" s="127" t="str">
        <f>IF(AS781="","",MAX(AR$229:AR780)+1)</f>
        <v/>
      </c>
      <c r="AW781" s="131" t="str">
        <f t="shared" si="36"/>
        <v/>
      </c>
      <c r="AX781" s="131" t="str">
        <f t="shared" si="37"/>
        <v/>
      </c>
      <c r="AY781" s="131" t="str">
        <f t="shared" si="38"/>
        <v/>
      </c>
      <c r="AZ781" s="131" t="str">
        <f t="shared" si="39"/>
        <v/>
      </c>
      <c r="BA781" s="131"/>
      <c r="BB781" s="131"/>
      <c r="BC781" s="191"/>
      <c r="BF781" s="191"/>
    </row>
    <row r="782" spans="1:58" ht="5.15"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R782" s="127" t="str">
        <f>IF(AS782="","",MAX(AR$229:AR781)+1)</f>
        <v/>
      </c>
      <c r="AW782" s="131" t="str">
        <f t="shared" si="36"/>
        <v/>
      </c>
      <c r="AX782" s="131" t="str">
        <f t="shared" si="37"/>
        <v/>
      </c>
      <c r="AY782" s="131" t="str">
        <f t="shared" si="38"/>
        <v/>
      </c>
      <c r="AZ782" s="131" t="str">
        <f t="shared" si="39"/>
        <v/>
      </c>
      <c r="BA782" s="131"/>
      <c r="BB782" s="131"/>
      <c r="BC782" s="191"/>
      <c r="BF782" s="191"/>
    </row>
    <row r="783" spans="1:58" ht="20.149999999999999" customHeight="1">
      <c r="A783" s="53"/>
      <c r="B783" s="334" t="s">
        <v>457</v>
      </c>
      <c r="C783" s="334"/>
      <c r="D783" s="334"/>
      <c r="E783" s="334"/>
      <c r="F783" s="334"/>
      <c r="G783" s="334"/>
      <c r="H783" s="334"/>
      <c r="I783" s="334"/>
      <c r="J783" s="334"/>
      <c r="K783" s="334"/>
      <c r="L783" s="334"/>
      <c r="M783" s="334"/>
      <c r="N783" s="334"/>
      <c r="O783" s="334"/>
      <c r="P783" s="334"/>
      <c r="Q783" s="333">
        <f>VLOOKUP($AG783,PriceList,3,FALSE)</f>
        <v>16.87</v>
      </c>
      <c r="R783" s="333"/>
      <c r="S783" s="333"/>
      <c r="T783" s="333"/>
      <c r="U783" s="21"/>
      <c r="V783" s="336"/>
      <c r="W783" s="337"/>
      <c r="X783" s="338"/>
      <c r="Y783" s="21"/>
      <c r="Z783" s="384">
        <f>Q783*V783</f>
        <v>0</v>
      </c>
      <c r="AA783" s="384"/>
      <c r="AB783" s="384"/>
      <c r="AC783" s="384"/>
      <c r="AD783" s="21"/>
      <c r="AE783" s="21"/>
      <c r="AF783" s="21"/>
      <c r="AG783" s="56" t="s">
        <v>458</v>
      </c>
      <c r="AI783" s="61" t="b">
        <f>AND(W783&gt;0,AH783="Y")</f>
        <v>0</v>
      </c>
      <c r="AJ783" s="90" t="b">
        <f>OR(ISERROR(Z783),ISERROR(Q783))</f>
        <v>0</v>
      </c>
      <c r="AQ783" s="130" t="str">
        <f>B783</f>
        <v>120 Litre Glass Bin</v>
      </c>
      <c r="AR783" s="127" t="str">
        <f>IF(AS783="","",MAX(AR$229:AR782)+1)</f>
        <v/>
      </c>
      <c r="AS783" s="140" t="str">
        <f>IF(V783&gt;0,AQ783,"")</f>
        <v/>
      </c>
      <c r="AT783" s="141" t="str">
        <f>IF(V783&gt;0,V783,"")</f>
        <v/>
      </c>
      <c r="AU783" s="142" t="str">
        <f>IF(V783&gt;0,Z783,"")</f>
        <v/>
      </c>
      <c r="AV783" s="142" t="str">
        <f>IF(V783&gt;0,Z783,"")</f>
        <v/>
      </c>
      <c r="AW783" s="131" t="str">
        <f t="shared" si="36"/>
        <v/>
      </c>
      <c r="AX783" s="131" t="str">
        <f t="shared" si="37"/>
        <v/>
      </c>
      <c r="AY783" s="131" t="str">
        <f t="shared" si="38"/>
        <v/>
      </c>
      <c r="AZ783" s="131" t="str">
        <f t="shared" si="39"/>
        <v/>
      </c>
      <c r="BA783" s="131"/>
      <c r="BB783" s="131"/>
      <c r="BC783" s="191"/>
      <c r="BF783" s="191"/>
    </row>
    <row r="784" spans="1:58" ht="5.15" customHeight="1">
      <c r="A784" s="21"/>
      <c r="B784" s="21"/>
      <c r="C784" s="21"/>
      <c r="D784" s="21"/>
      <c r="E784" s="21"/>
      <c r="F784" s="21"/>
      <c r="G784" s="21"/>
      <c r="H784" s="21"/>
      <c r="I784" s="21"/>
      <c r="J784" s="21"/>
      <c r="K784" s="21"/>
      <c r="L784" s="21"/>
      <c r="M784" s="21"/>
      <c r="N784" s="21"/>
      <c r="O784" s="21"/>
      <c r="P784" s="21"/>
      <c r="Q784" s="14"/>
      <c r="R784" s="14"/>
      <c r="S784" s="14"/>
      <c r="T784" s="14"/>
      <c r="U784" s="21"/>
      <c r="V784" s="21"/>
      <c r="W784" s="21"/>
      <c r="X784" s="21"/>
      <c r="Y784" s="21"/>
      <c r="Z784" s="14"/>
      <c r="AA784" s="14"/>
      <c r="AB784" s="14"/>
      <c r="AC784" s="21"/>
      <c r="AD784" s="21"/>
      <c r="AE784" s="21"/>
      <c r="AF784" s="21"/>
      <c r="AR784" s="127" t="str">
        <f>IF(AS784="","",MAX(AR$229:AR783)+1)</f>
        <v/>
      </c>
      <c r="AW784" s="131" t="str">
        <f t="shared" si="36"/>
        <v/>
      </c>
      <c r="AX784" s="131" t="str">
        <f t="shared" si="37"/>
        <v/>
      </c>
      <c r="AY784" s="131" t="str">
        <f t="shared" si="38"/>
        <v/>
      </c>
      <c r="AZ784" s="131" t="str">
        <f t="shared" si="39"/>
        <v/>
      </c>
      <c r="BA784" s="131"/>
      <c r="BB784" s="131"/>
      <c r="BC784" s="191"/>
      <c r="BF784" s="191"/>
    </row>
    <row r="785" spans="1:58" ht="5.15" customHeight="1">
      <c r="A785" s="21"/>
      <c r="B785" s="21"/>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21"/>
      <c r="AE785" s="21"/>
      <c r="AF785" s="21"/>
      <c r="AR785" s="127" t="str">
        <f>IF(AS785="","",MAX(AR$229:AR784)+1)</f>
        <v/>
      </c>
      <c r="AW785" s="131" t="str">
        <f t="shared" si="36"/>
        <v/>
      </c>
      <c r="AX785" s="131" t="str">
        <f t="shared" si="37"/>
        <v/>
      </c>
      <c r="AY785" s="131" t="str">
        <f t="shared" si="38"/>
        <v/>
      </c>
      <c r="AZ785" s="131" t="str">
        <f t="shared" si="39"/>
        <v/>
      </c>
      <c r="BA785" s="131"/>
      <c r="BB785" s="131"/>
      <c r="BC785" s="191"/>
      <c r="BF785" s="191"/>
    </row>
    <row r="786" spans="1:58" ht="5.15" customHeight="1">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R786" s="127" t="str">
        <f>IF(AS786="","",MAX(AR$229:AR785)+1)</f>
        <v/>
      </c>
      <c r="AW786" s="131" t="str">
        <f t="shared" si="36"/>
        <v/>
      </c>
      <c r="AX786" s="131" t="str">
        <f t="shared" si="37"/>
        <v/>
      </c>
      <c r="AY786" s="131" t="str">
        <f t="shared" si="38"/>
        <v/>
      </c>
      <c r="AZ786" s="131" t="str">
        <f t="shared" si="39"/>
        <v/>
      </c>
      <c r="BA786" s="131"/>
      <c r="BB786" s="131"/>
      <c r="BC786" s="191"/>
      <c r="BF786" s="191"/>
    </row>
    <row r="787" spans="1:58" ht="20.149999999999999" customHeight="1">
      <c r="A787" s="53"/>
      <c r="B787" s="334" t="s">
        <v>459</v>
      </c>
      <c r="C787" s="334"/>
      <c r="D787" s="334"/>
      <c r="E787" s="334"/>
      <c r="F787" s="334"/>
      <c r="G787" s="334"/>
      <c r="H787" s="334"/>
      <c r="I787" s="334"/>
      <c r="J787" s="334"/>
      <c r="K787" s="334"/>
      <c r="L787" s="334"/>
      <c r="M787" s="334"/>
      <c r="N787" s="334"/>
      <c r="O787" s="334"/>
      <c r="P787" s="334"/>
      <c r="Q787" s="333">
        <f>VLOOKUP($AG787,PriceList,3,FALSE)</f>
        <v>75.37</v>
      </c>
      <c r="R787" s="333"/>
      <c r="S787" s="333"/>
      <c r="T787" s="333"/>
      <c r="U787" s="21"/>
      <c r="V787" s="336"/>
      <c r="W787" s="337"/>
      <c r="X787" s="338"/>
      <c r="Y787" s="21"/>
      <c r="Z787" s="384">
        <f>Q787*V787</f>
        <v>0</v>
      </c>
      <c r="AA787" s="384"/>
      <c r="AB787" s="384"/>
      <c r="AC787" s="384"/>
      <c r="AD787" s="21"/>
      <c r="AE787" s="21"/>
      <c r="AF787" s="21"/>
      <c r="AG787" s="56" t="s">
        <v>460</v>
      </c>
      <c r="AI787" s="61" t="b">
        <f>AND(W787&gt;0,AH787="Y")</f>
        <v>0</v>
      </c>
      <c r="AJ787" s="90" t="b">
        <f>OR(ISERROR(Z787),ISERROR(Q787))</f>
        <v>0</v>
      </c>
      <c r="AQ787" s="130" t="str">
        <f>B787</f>
        <v>120 Litre Wheelie Bin</v>
      </c>
      <c r="AR787" s="127" t="str">
        <f>IF(AS787="","",MAX(AR$229:AR786)+1)</f>
        <v/>
      </c>
      <c r="AS787" s="140" t="str">
        <f>IF(V787&gt;0,AQ787,"")</f>
        <v/>
      </c>
      <c r="AT787" s="141" t="str">
        <f>IF(V787&gt;0,V787,"")</f>
        <v/>
      </c>
      <c r="AU787" s="142" t="str">
        <f>IF(V787&gt;0,Z787,"")</f>
        <v/>
      </c>
      <c r="AV787" s="142" t="str">
        <f>IF(V787&gt;0,Z787,"")</f>
        <v/>
      </c>
      <c r="AW787" s="131" t="str">
        <f t="shared" si="36"/>
        <v/>
      </c>
      <c r="AX787" s="131" t="str">
        <f t="shared" si="37"/>
        <v/>
      </c>
      <c r="AY787" s="131" t="str">
        <f t="shared" si="38"/>
        <v/>
      </c>
      <c r="AZ787" s="131" t="str">
        <f t="shared" si="39"/>
        <v/>
      </c>
      <c r="BA787" s="131"/>
      <c r="BB787" s="131"/>
      <c r="BC787" s="191"/>
      <c r="BF787" s="191"/>
    </row>
    <row r="788" spans="1:58" ht="5.15" customHeight="1">
      <c r="A788" s="21"/>
      <c r="B788" s="21"/>
      <c r="C788" s="21"/>
      <c r="D788" s="21"/>
      <c r="E788" s="21"/>
      <c r="F788" s="21"/>
      <c r="G788" s="21"/>
      <c r="H788" s="21"/>
      <c r="I788" s="21"/>
      <c r="J788" s="21"/>
      <c r="K788" s="21"/>
      <c r="L788" s="21"/>
      <c r="M788" s="21"/>
      <c r="N788" s="21"/>
      <c r="O788" s="21"/>
      <c r="P788" s="21"/>
      <c r="Q788" s="14"/>
      <c r="R788" s="14"/>
      <c r="S788" s="14"/>
      <c r="T788" s="14"/>
      <c r="U788" s="21"/>
      <c r="V788" s="21"/>
      <c r="W788" s="21"/>
      <c r="X788" s="21"/>
      <c r="Y788" s="21"/>
      <c r="Z788" s="14"/>
      <c r="AA788" s="14"/>
      <c r="AB788" s="14"/>
      <c r="AC788" s="21"/>
      <c r="AD788" s="21"/>
      <c r="AE788" s="21"/>
      <c r="AF788" s="21"/>
      <c r="AR788" s="127" t="str">
        <f>IF(AS788="","",MAX(AR$229:AR787)+1)</f>
        <v/>
      </c>
      <c r="AW788" s="131" t="str">
        <f t="shared" si="36"/>
        <v/>
      </c>
      <c r="AX788" s="131" t="str">
        <f t="shared" si="37"/>
        <v/>
      </c>
      <c r="AY788" s="131" t="str">
        <f t="shared" si="38"/>
        <v/>
      </c>
      <c r="AZ788" s="131" t="str">
        <f t="shared" si="39"/>
        <v/>
      </c>
      <c r="BA788" s="131"/>
      <c r="BB788" s="131"/>
      <c r="BC788" s="191"/>
      <c r="BF788" s="191"/>
    </row>
    <row r="789" spans="1:58" ht="5.15" customHeight="1">
      <c r="A789" s="21"/>
      <c r="B789" s="21"/>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21"/>
      <c r="AE789" s="21"/>
      <c r="AF789" s="21"/>
      <c r="AR789" s="127" t="str">
        <f>IF(AS789="","",MAX(AR$229:AR788)+1)</f>
        <v/>
      </c>
      <c r="AW789" s="131" t="str">
        <f t="shared" si="36"/>
        <v/>
      </c>
      <c r="AX789" s="131" t="str">
        <f t="shared" si="37"/>
        <v/>
      </c>
      <c r="AY789" s="131" t="str">
        <f t="shared" si="38"/>
        <v/>
      </c>
      <c r="AZ789" s="131" t="str">
        <f t="shared" si="39"/>
        <v/>
      </c>
      <c r="BA789" s="131"/>
      <c r="BB789" s="131"/>
      <c r="BC789" s="191"/>
      <c r="BF789" s="191"/>
    </row>
    <row r="790" spans="1:58" ht="5.15" customHeight="1">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R790" s="127" t="str">
        <f>IF(AS790="","",MAX(AR$229:AR789)+1)</f>
        <v/>
      </c>
      <c r="AW790" s="131" t="str">
        <f t="shared" si="36"/>
        <v/>
      </c>
      <c r="AX790" s="131" t="str">
        <f t="shared" si="37"/>
        <v/>
      </c>
      <c r="AY790" s="131" t="str">
        <f t="shared" si="38"/>
        <v/>
      </c>
      <c r="AZ790" s="131" t="str">
        <f t="shared" si="39"/>
        <v/>
      </c>
      <c r="BA790" s="131"/>
      <c r="BB790" s="131"/>
      <c r="BC790" s="191"/>
      <c r="BF790" s="191"/>
    </row>
    <row r="791" spans="1:58" ht="20.149999999999999" customHeight="1">
      <c r="A791" s="53"/>
      <c r="B791" s="334" t="s">
        <v>461</v>
      </c>
      <c r="C791" s="334"/>
      <c r="D791" s="334"/>
      <c r="E791" s="334"/>
      <c r="F791" s="334"/>
      <c r="G791" s="334"/>
      <c r="H791" s="334"/>
      <c r="I791" s="334"/>
      <c r="J791" s="334"/>
      <c r="K791" s="334"/>
      <c r="L791" s="334"/>
      <c r="M791" s="334"/>
      <c r="N791" s="334"/>
      <c r="O791" s="334"/>
      <c r="P791" s="334"/>
      <c r="Q791" s="333">
        <f>VLOOKUP($AG791,PriceList,3,FALSE)</f>
        <v>96.75</v>
      </c>
      <c r="R791" s="333"/>
      <c r="S791" s="333"/>
      <c r="T791" s="333"/>
      <c r="U791" s="21"/>
      <c r="V791" s="336"/>
      <c r="W791" s="337"/>
      <c r="X791" s="338"/>
      <c r="Y791" s="21"/>
      <c r="Z791" s="384">
        <f>Q791*V791</f>
        <v>0</v>
      </c>
      <c r="AA791" s="384"/>
      <c r="AB791" s="384"/>
      <c r="AC791" s="384"/>
      <c r="AD791" s="21"/>
      <c r="AE791" s="21"/>
      <c r="AF791" s="21"/>
      <c r="AG791" s="56" t="s">
        <v>462</v>
      </c>
      <c r="AI791" s="61" t="b">
        <f>AND(W791&gt;0,AH791="Y")</f>
        <v>0</v>
      </c>
      <c r="AJ791" s="90" t="b">
        <f>OR(ISERROR(Z791),ISERROR(Q791))</f>
        <v>0</v>
      </c>
      <c r="AQ791" s="130" t="str">
        <f>B791</f>
        <v>120 Litre Raw Meat Waste Bin</v>
      </c>
      <c r="AR791" s="127" t="str">
        <f>IF(AS791="","",MAX(AR$229:AR790)+1)</f>
        <v/>
      </c>
      <c r="AS791" s="140" t="str">
        <f>IF(V791&gt;0,AQ791,"")</f>
        <v/>
      </c>
      <c r="AT791" s="141" t="str">
        <f>IF(V791&gt;0,V791,"")</f>
        <v/>
      </c>
      <c r="AU791" s="142" t="str">
        <f>IF(V791&gt;0,Z791,"")</f>
        <v/>
      </c>
      <c r="AV791" s="142" t="str">
        <f>IF(V791&gt;0,Z791,"")</f>
        <v/>
      </c>
      <c r="AW791" s="131" t="str">
        <f t="shared" si="36"/>
        <v/>
      </c>
      <c r="AX791" s="131" t="str">
        <f t="shared" si="37"/>
        <v/>
      </c>
      <c r="AY791" s="131" t="str">
        <f t="shared" si="38"/>
        <v/>
      </c>
      <c r="AZ791" s="131" t="str">
        <f t="shared" si="39"/>
        <v/>
      </c>
      <c r="BA791" s="131"/>
      <c r="BB791" s="131"/>
      <c r="BC791" s="191"/>
      <c r="BF791" s="191"/>
    </row>
    <row r="792" spans="1:58" ht="5.15" customHeight="1">
      <c r="A792" s="21"/>
      <c r="B792" s="21"/>
      <c r="C792" s="21"/>
      <c r="D792" s="21"/>
      <c r="E792" s="21"/>
      <c r="F792" s="21"/>
      <c r="G792" s="21"/>
      <c r="H792" s="21"/>
      <c r="I792" s="21"/>
      <c r="J792" s="21"/>
      <c r="K792" s="21"/>
      <c r="L792" s="21"/>
      <c r="M792" s="21"/>
      <c r="N792" s="21"/>
      <c r="O792" s="21"/>
      <c r="P792" s="21"/>
      <c r="Q792" s="14"/>
      <c r="R792" s="14"/>
      <c r="S792" s="14"/>
      <c r="T792" s="14"/>
      <c r="U792" s="21"/>
      <c r="V792" s="21"/>
      <c r="W792" s="21"/>
      <c r="X792" s="21"/>
      <c r="Y792" s="21"/>
      <c r="Z792" s="14"/>
      <c r="AA792" s="14"/>
      <c r="AB792" s="14"/>
      <c r="AC792" s="21"/>
      <c r="AD792" s="21"/>
      <c r="AE792" s="21"/>
      <c r="AF792" s="21"/>
      <c r="AR792" s="127" t="str">
        <f>IF(AS792="","",MAX(AR$229:AR791)+1)</f>
        <v/>
      </c>
      <c r="AW792" s="131" t="str">
        <f t="shared" si="36"/>
        <v/>
      </c>
      <c r="AX792" s="131" t="str">
        <f t="shared" si="37"/>
        <v/>
      </c>
      <c r="AY792" s="131" t="str">
        <f t="shared" si="38"/>
        <v/>
      </c>
      <c r="AZ792" s="131" t="str">
        <f t="shared" si="39"/>
        <v/>
      </c>
      <c r="BA792" s="131"/>
      <c r="BB792" s="131"/>
      <c r="BC792" s="191"/>
      <c r="BF792" s="191"/>
    </row>
    <row r="793" spans="1:58" ht="5.15" customHeight="1">
      <c r="A793" s="21"/>
      <c r="B793" s="21"/>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21"/>
      <c r="AE793" s="21"/>
      <c r="AF793" s="21"/>
      <c r="AR793" s="127" t="str">
        <f>IF(AS793="","",MAX(AR$229:AR792)+1)</f>
        <v/>
      </c>
      <c r="AW793" s="131" t="str">
        <f t="shared" si="36"/>
        <v/>
      </c>
      <c r="AX793" s="131" t="str">
        <f t="shared" si="37"/>
        <v/>
      </c>
      <c r="AY793" s="131" t="str">
        <f t="shared" si="38"/>
        <v/>
      </c>
      <c r="AZ793" s="131" t="str">
        <f t="shared" si="39"/>
        <v/>
      </c>
      <c r="BA793" s="131"/>
      <c r="BB793" s="131"/>
      <c r="BC793" s="191"/>
      <c r="BF793" s="191"/>
    </row>
    <row r="794" spans="1:58" ht="5.15" customHeight="1">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R794" s="127" t="str">
        <f>IF(AS794="","",MAX(AR$229:AR793)+1)</f>
        <v/>
      </c>
      <c r="AW794" s="131" t="str">
        <f t="shared" si="36"/>
        <v/>
      </c>
      <c r="AX794" s="131" t="str">
        <f t="shared" si="37"/>
        <v/>
      </c>
      <c r="AY794" s="131" t="str">
        <f t="shared" si="38"/>
        <v/>
      </c>
      <c r="AZ794" s="131" t="str">
        <f t="shared" si="39"/>
        <v/>
      </c>
      <c r="BA794" s="131"/>
      <c r="BB794" s="131"/>
      <c r="BC794" s="191"/>
      <c r="BF794" s="191"/>
    </row>
    <row r="795" spans="1:58" ht="20.149999999999999" customHeight="1">
      <c r="A795" s="53"/>
      <c r="B795" s="334" t="s">
        <v>463</v>
      </c>
      <c r="C795" s="334"/>
      <c r="D795" s="334"/>
      <c r="E795" s="334"/>
      <c r="F795" s="334"/>
      <c r="G795" s="334"/>
      <c r="H795" s="334"/>
      <c r="I795" s="334"/>
      <c r="J795" s="334"/>
      <c r="K795" s="334"/>
      <c r="L795" s="334"/>
      <c r="M795" s="334"/>
      <c r="N795" s="334"/>
      <c r="O795" s="334"/>
      <c r="P795" s="334"/>
      <c r="Q795" s="333">
        <f>VLOOKUP($AG795,PriceList,3,FALSE)</f>
        <v>164.25</v>
      </c>
      <c r="R795" s="333"/>
      <c r="S795" s="333"/>
      <c r="T795" s="333"/>
      <c r="U795" s="21"/>
      <c r="V795" s="336"/>
      <c r="W795" s="337"/>
      <c r="X795" s="338"/>
      <c r="Y795" s="21"/>
      <c r="Z795" s="384">
        <f>Q795*V795</f>
        <v>0</v>
      </c>
      <c r="AA795" s="384"/>
      <c r="AB795" s="384"/>
      <c r="AC795" s="384"/>
      <c r="AD795" s="21"/>
      <c r="AE795" s="21"/>
      <c r="AF795" s="21"/>
      <c r="AG795" s="56" t="s">
        <v>464</v>
      </c>
      <c r="AI795" s="61" t="b">
        <f>AND(W795&gt;0,AH795="Y")</f>
        <v>0</v>
      </c>
      <c r="AJ795" s="90" t="b">
        <f>OR(ISERROR(Z795),ISERROR(Q795))</f>
        <v>0</v>
      </c>
      <c r="AQ795" s="130" t="str">
        <f>B795</f>
        <v>1200 Litre Euro Waste Bin</v>
      </c>
      <c r="AR795" s="127" t="str">
        <f>IF(AS795="","",MAX(AR$229:AR794)+1)</f>
        <v/>
      </c>
      <c r="AS795" s="140" t="str">
        <f>IF(V795&gt;0,AQ795,"")</f>
        <v/>
      </c>
      <c r="AT795" s="141" t="str">
        <f>IF(V795&gt;0,V795,"")</f>
        <v/>
      </c>
      <c r="AU795" s="142" t="str">
        <f>IF(V795&gt;0,Z795,"")</f>
        <v/>
      </c>
      <c r="AV795" s="142" t="str">
        <f>IF(V795&gt;0,Z795,"")</f>
        <v/>
      </c>
      <c r="AW795" s="131" t="str">
        <f t="shared" si="36"/>
        <v/>
      </c>
      <c r="AX795" s="131" t="str">
        <f t="shared" si="37"/>
        <v/>
      </c>
      <c r="AY795" s="131" t="str">
        <f t="shared" si="38"/>
        <v/>
      </c>
      <c r="AZ795" s="131" t="str">
        <f t="shared" si="39"/>
        <v/>
      </c>
      <c r="BA795" s="131"/>
      <c r="BB795" s="131"/>
      <c r="BC795" s="191"/>
      <c r="BF795" s="191"/>
    </row>
    <row r="796" spans="1:58" ht="5.15" customHeight="1">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14"/>
      <c r="AC796" s="21"/>
      <c r="AD796" s="21"/>
      <c r="AE796" s="21"/>
      <c r="AF796" s="21"/>
      <c r="AR796" s="127" t="str">
        <f>IF(AS796="","",MAX(AR$229:AR795)+1)</f>
        <v/>
      </c>
      <c r="AW796" s="131" t="str">
        <f t="shared" si="36"/>
        <v/>
      </c>
      <c r="AX796" s="131" t="str">
        <f t="shared" si="37"/>
        <v/>
      </c>
      <c r="AY796" s="131" t="str">
        <f t="shared" si="38"/>
        <v/>
      </c>
      <c r="AZ796" s="131" t="str">
        <f t="shared" si="39"/>
        <v/>
      </c>
      <c r="BA796" s="131"/>
      <c r="BB796" s="131"/>
      <c r="BC796" s="191"/>
      <c r="BF796" s="191"/>
    </row>
    <row r="797" spans="1:58" ht="5.15" customHeight="1">
      <c r="A797" s="21"/>
      <c r="B797" s="21"/>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21"/>
      <c r="AE797" s="21"/>
      <c r="AF797" s="21"/>
      <c r="AR797" s="127" t="str">
        <f>IF(AS797="","",MAX(AR$229:AR796)+1)</f>
        <v/>
      </c>
      <c r="AW797" s="131" t="str">
        <f t="shared" si="36"/>
        <v/>
      </c>
      <c r="AX797" s="131" t="str">
        <f t="shared" si="37"/>
        <v/>
      </c>
      <c r="AY797" s="131" t="str">
        <f t="shared" si="38"/>
        <v/>
      </c>
      <c r="AZ797" s="131" t="str">
        <f t="shared" si="39"/>
        <v/>
      </c>
      <c r="BA797" s="131"/>
      <c r="BB797" s="131"/>
      <c r="BC797" s="191"/>
      <c r="BF797" s="191"/>
    </row>
    <row r="798" spans="1:58" ht="5.15" customHeight="1">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R798" s="127" t="str">
        <f>IF(AS798="","",MAX(AR$229:AR797)+1)</f>
        <v/>
      </c>
      <c r="AW798" s="131" t="str">
        <f t="shared" si="36"/>
        <v/>
      </c>
      <c r="AX798" s="131" t="str">
        <f t="shared" si="37"/>
        <v/>
      </c>
      <c r="AY798" s="131" t="str">
        <f t="shared" si="38"/>
        <v/>
      </c>
      <c r="AZ798" s="131" t="str">
        <f t="shared" si="39"/>
        <v/>
      </c>
      <c r="BA798" s="131"/>
      <c r="BB798" s="131"/>
      <c r="BC798" s="191"/>
      <c r="BF798" s="191"/>
    </row>
    <row r="799" spans="1:58" ht="20.149999999999999" customHeight="1">
      <c r="A799" s="53"/>
      <c r="B799" s="334" t="s">
        <v>465</v>
      </c>
      <c r="C799" s="334"/>
      <c r="D799" s="334"/>
      <c r="E799" s="334"/>
      <c r="F799" s="334"/>
      <c r="G799" s="334"/>
      <c r="H799" s="334"/>
      <c r="I799" s="334"/>
      <c r="J799" s="334"/>
      <c r="K799" s="334"/>
      <c r="L799" s="334"/>
      <c r="M799" s="334"/>
      <c r="N799" s="334"/>
      <c r="O799" s="334"/>
      <c r="P799" s="334"/>
      <c r="Q799" s="333">
        <f>VLOOKUP($AG799,PriceList,3,FALSE)</f>
        <v>16.87</v>
      </c>
      <c r="R799" s="333"/>
      <c r="S799" s="333"/>
      <c r="T799" s="333"/>
      <c r="U799" s="21"/>
      <c r="V799" s="336"/>
      <c r="W799" s="337"/>
      <c r="X799" s="338"/>
      <c r="Y799" s="21"/>
      <c r="Z799" s="384">
        <f>Q799*V799</f>
        <v>0</v>
      </c>
      <c r="AA799" s="384"/>
      <c r="AB799" s="384"/>
      <c r="AC799" s="384"/>
      <c r="AD799" s="21"/>
      <c r="AE799" s="5"/>
      <c r="AF799" s="21"/>
      <c r="AG799" s="56" t="s">
        <v>466</v>
      </c>
      <c r="AI799" s="61" t="b">
        <f>AND(W799&gt;0,AH799="Y")</f>
        <v>0</v>
      </c>
      <c r="AJ799" s="90" t="b">
        <f>OR(ISERROR(Z799),ISERROR(Q799))</f>
        <v>0</v>
      </c>
      <c r="AQ799" s="130" t="str">
        <f>B799</f>
        <v>120 Litre Lockable Bin</v>
      </c>
      <c r="AR799" s="127" t="str">
        <f>IF(AS799="","",MAX(AR$229:AR798)+1)</f>
        <v/>
      </c>
      <c r="AS799" s="140" t="str">
        <f>IF(V799&gt;0,AQ799,"")</f>
        <v/>
      </c>
      <c r="AT799" s="141" t="str">
        <f>IF(V799&gt;0,V799,"")</f>
        <v/>
      </c>
      <c r="AU799" s="142" t="str">
        <f>IF(V799&gt;0,Z799,"")</f>
        <v/>
      </c>
      <c r="AV799" s="142" t="str">
        <f>IF(V799&gt;0,Z799,"")</f>
        <v/>
      </c>
      <c r="AW799" s="131" t="str">
        <f t="shared" si="36"/>
        <v/>
      </c>
      <c r="AX799" s="131" t="str">
        <f t="shared" si="37"/>
        <v/>
      </c>
      <c r="AY799" s="131" t="str">
        <f t="shared" si="38"/>
        <v/>
      </c>
      <c r="AZ799" s="131" t="str">
        <f t="shared" si="39"/>
        <v/>
      </c>
      <c r="BA799" s="131"/>
      <c r="BB799" s="131"/>
      <c r="BC799" s="191"/>
      <c r="BF799" s="191"/>
    </row>
    <row r="800" spans="1:58" ht="5.15" customHeight="1">
      <c r="A800" s="21"/>
      <c r="B800" s="21"/>
      <c r="C800" s="21"/>
      <c r="D800" s="21"/>
      <c r="E800" s="21"/>
      <c r="F800" s="21"/>
      <c r="G800" s="21"/>
      <c r="H800" s="21"/>
      <c r="I800" s="21"/>
      <c r="J800" s="21"/>
      <c r="K800" s="21"/>
      <c r="L800" s="21"/>
      <c r="M800" s="21"/>
      <c r="N800" s="21"/>
      <c r="O800" s="21"/>
      <c r="P800" s="21"/>
      <c r="Q800" s="14"/>
      <c r="R800" s="14"/>
      <c r="S800" s="14"/>
      <c r="T800" s="14"/>
      <c r="U800" s="21"/>
      <c r="V800" s="21"/>
      <c r="W800" s="21"/>
      <c r="X800" s="21"/>
      <c r="Y800" s="21"/>
      <c r="Z800" s="14"/>
      <c r="AA800" s="14"/>
      <c r="AB800" s="14"/>
      <c r="AC800" s="21"/>
      <c r="AD800" s="21"/>
      <c r="AE800" s="21"/>
      <c r="AF800" s="21"/>
      <c r="AR800" s="127" t="str">
        <f>IF(AS800="","",MAX(AR$229:AR799)+1)</f>
        <v/>
      </c>
      <c r="AW800" s="131" t="str">
        <f t="shared" si="36"/>
        <v/>
      </c>
      <c r="AX800" s="131" t="str">
        <f t="shared" si="37"/>
        <v/>
      </c>
      <c r="AY800" s="131" t="str">
        <f t="shared" si="38"/>
        <v/>
      </c>
      <c r="AZ800" s="131" t="str">
        <f t="shared" si="39"/>
        <v/>
      </c>
      <c r="BA800" s="131"/>
      <c r="BB800" s="131"/>
      <c r="BC800" s="191"/>
      <c r="BF800" s="191"/>
    </row>
    <row r="801" spans="1:58" ht="5.15" customHeight="1">
      <c r="A801" s="21"/>
      <c r="B801" s="21"/>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21"/>
      <c r="AE801" s="21"/>
      <c r="AF801" s="21"/>
      <c r="AR801" s="127" t="str">
        <f>IF(AS801="","",MAX(AR$229:AR800)+1)</f>
        <v/>
      </c>
      <c r="AW801" s="131" t="str">
        <f t="shared" si="36"/>
        <v/>
      </c>
      <c r="AX801" s="131" t="str">
        <f t="shared" si="37"/>
        <v/>
      </c>
      <c r="AY801" s="131" t="str">
        <f t="shared" si="38"/>
        <v/>
      </c>
      <c r="AZ801" s="131" t="str">
        <f t="shared" si="39"/>
        <v/>
      </c>
      <c r="BA801" s="131"/>
      <c r="BB801" s="131"/>
      <c r="BC801" s="191"/>
      <c r="BF801" s="191"/>
    </row>
    <row r="802" spans="1:58" ht="5.15" customHeight="1">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R802" s="127" t="str">
        <f>IF(AS802="","",MAX(AR$229:AR801)+1)</f>
        <v/>
      </c>
      <c r="AW802" s="131" t="str">
        <f t="shared" si="36"/>
        <v/>
      </c>
      <c r="AX802" s="131" t="str">
        <f t="shared" si="37"/>
        <v/>
      </c>
      <c r="AY802" s="131" t="str">
        <f t="shared" si="38"/>
        <v/>
      </c>
      <c r="AZ802" s="131" t="str">
        <f t="shared" si="39"/>
        <v/>
      </c>
      <c r="BA802" s="131"/>
      <c r="BB802" s="131"/>
      <c r="BC802" s="191"/>
      <c r="BF802" s="191"/>
    </row>
    <row r="803" spans="1:58" ht="20.149999999999999" customHeight="1">
      <c r="A803" s="53"/>
      <c r="B803" s="334" t="s">
        <v>467</v>
      </c>
      <c r="C803" s="334"/>
      <c r="D803" s="334"/>
      <c r="E803" s="334"/>
      <c r="F803" s="334"/>
      <c r="G803" s="334"/>
      <c r="H803" s="334"/>
      <c r="I803" s="334"/>
      <c r="J803" s="334"/>
      <c r="K803" s="334"/>
      <c r="L803" s="334"/>
      <c r="M803" s="334"/>
      <c r="N803" s="334"/>
      <c r="O803" s="334"/>
      <c r="P803" s="334"/>
      <c r="Q803" s="333">
        <f>VLOOKUP($AG803,PriceList,3,FALSE)</f>
        <v>54</v>
      </c>
      <c r="R803" s="333"/>
      <c r="S803" s="333"/>
      <c r="T803" s="333"/>
      <c r="U803" s="21"/>
      <c r="V803" s="336"/>
      <c r="W803" s="337"/>
      <c r="X803" s="338"/>
      <c r="Y803" s="21"/>
      <c r="Z803" s="384">
        <f>Q803*V803</f>
        <v>0</v>
      </c>
      <c r="AA803" s="384"/>
      <c r="AB803" s="384"/>
      <c r="AC803" s="384"/>
      <c r="AD803" s="21"/>
      <c r="AE803" s="5"/>
      <c r="AF803" s="21"/>
      <c r="AG803" s="56" t="s">
        <v>468</v>
      </c>
      <c r="AI803" s="61" t="b">
        <f>AND(W803&gt;0,AH803="Y")</f>
        <v>0</v>
      </c>
      <c r="AJ803" s="90" t="b">
        <f>OR(ISERROR(Z803),ISERROR(Q803))</f>
        <v>0</v>
      </c>
      <c r="AQ803" s="130" t="str">
        <f>B803</f>
        <v>5 Litre Clinical Waste Bin</v>
      </c>
      <c r="AR803" s="127" t="str">
        <f>IF(AS803="","",MAX(AR$229:AR802)+1)</f>
        <v/>
      </c>
      <c r="AS803" s="140" t="str">
        <f>IF(V803&gt;0,AQ803,"")</f>
        <v/>
      </c>
      <c r="AT803" s="141" t="str">
        <f>IF(V803&gt;0,V803,"")</f>
        <v/>
      </c>
      <c r="AU803" s="142" t="str">
        <f>IF(V803&gt;0,Z803,"")</f>
        <v/>
      </c>
      <c r="AV803" s="142" t="str">
        <f>IF(V803&gt;0,Z803,"")</f>
        <v/>
      </c>
      <c r="AW803" s="131" t="str">
        <f t="shared" si="36"/>
        <v/>
      </c>
      <c r="AX803" s="131" t="str">
        <f t="shared" si="37"/>
        <v/>
      </c>
      <c r="AY803" s="131" t="str">
        <f t="shared" si="38"/>
        <v/>
      </c>
      <c r="AZ803" s="131" t="str">
        <f t="shared" si="39"/>
        <v/>
      </c>
      <c r="BA803" s="131"/>
      <c r="BB803" s="131"/>
      <c r="BC803" s="191"/>
      <c r="BF803" s="191"/>
    </row>
    <row r="804" spans="1:58" ht="5.15" customHeight="1">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14"/>
      <c r="AC804" s="21"/>
      <c r="AD804" s="21"/>
      <c r="AE804" s="21"/>
      <c r="AF804" s="21"/>
      <c r="AR804" s="127" t="str">
        <f>IF(AS804="","",MAX(AR$229:AR803)+1)</f>
        <v/>
      </c>
      <c r="AW804" s="131" t="str">
        <f t="shared" si="36"/>
        <v/>
      </c>
      <c r="AX804" s="131" t="str">
        <f t="shared" si="37"/>
        <v/>
      </c>
      <c r="AY804" s="131" t="str">
        <f t="shared" si="38"/>
        <v/>
      </c>
      <c r="AZ804" s="131" t="str">
        <f t="shared" si="39"/>
        <v/>
      </c>
      <c r="BA804" s="131"/>
      <c r="BB804" s="131"/>
      <c r="BC804" s="191"/>
      <c r="BF804" s="191"/>
    </row>
    <row r="805" spans="1:58" ht="5.15" customHeight="1">
      <c r="A805" s="21"/>
      <c r="B805" s="21"/>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21"/>
      <c r="AE805" s="21"/>
      <c r="AF805" s="21"/>
      <c r="AR805" s="127" t="str">
        <f>IF(AS805="","",MAX(AR$229:AR804)+1)</f>
        <v/>
      </c>
      <c r="AW805" s="131" t="str">
        <f t="shared" si="36"/>
        <v/>
      </c>
      <c r="AX805" s="131" t="str">
        <f t="shared" si="37"/>
        <v/>
      </c>
      <c r="AY805" s="131" t="str">
        <f t="shared" si="38"/>
        <v/>
      </c>
      <c r="AZ805" s="131" t="str">
        <f t="shared" si="39"/>
        <v/>
      </c>
      <c r="BA805" s="131"/>
      <c r="BB805" s="131"/>
      <c r="BC805" s="191"/>
      <c r="BF805" s="191"/>
    </row>
    <row r="806" spans="1:58" ht="10.25" customHeight="1">
      <c r="A806" s="53"/>
      <c r="B806" s="9"/>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c r="AF806" s="21"/>
      <c r="AR806" s="127" t="str">
        <f>IF(AS806="","",MAX(AR$229:AR805)+1)</f>
        <v/>
      </c>
      <c r="AW806" s="131" t="str">
        <f t="shared" si="36"/>
        <v/>
      </c>
      <c r="AX806" s="131" t="str">
        <f t="shared" si="37"/>
        <v/>
      </c>
      <c r="AY806" s="131" t="str">
        <f t="shared" si="38"/>
        <v/>
      </c>
      <c r="AZ806" s="131" t="str">
        <f t="shared" si="39"/>
        <v/>
      </c>
      <c r="BA806" s="131"/>
      <c r="BB806" s="131"/>
      <c r="BC806" s="191"/>
      <c r="BF806" s="191"/>
    </row>
    <row r="807" spans="1:58" ht="20.149999999999999" customHeight="1">
      <c r="A807" s="413">
        <f>A716+1</f>
        <v>13</v>
      </c>
      <c r="B807" s="413"/>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7"/>
      <c r="AF807" s="7"/>
      <c r="AR807" s="127" t="str">
        <f>IF(AS807="","",MAX(AR$229:AR806)+1)</f>
        <v/>
      </c>
      <c r="AW807" s="131" t="str">
        <f t="shared" si="36"/>
        <v/>
      </c>
      <c r="AX807" s="131" t="str">
        <f t="shared" si="37"/>
        <v/>
      </c>
      <c r="AY807" s="131" t="str">
        <f t="shared" si="38"/>
        <v/>
      </c>
      <c r="AZ807" s="131" t="str">
        <f t="shared" si="39"/>
        <v/>
      </c>
      <c r="BA807" s="131"/>
      <c r="BB807" s="131"/>
      <c r="BC807" s="191"/>
      <c r="BF807" s="191"/>
    </row>
    <row r="808" spans="1:58" ht="10.25" customHeight="1" thickBot="1">
      <c r="A808" s="53"/>
      <c r="B808" s="9"/>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21"/>
      <c r="AR808" s="127" t="str">
        <f>IF(AS808="","",MAX(AR$229:AR807)+1)</f>
        <v/>
      </c>
      <c r="AW808" s="131" t="str">
        <f t="shared" si="36"/>
        <v/>
      </c>
      <c r="AX808" s="131" t="str">
        <f t="shared" si="37"/>
        <v/>
      </c>
      <c r="AY808" s="131" t="str">
        <f t="shared" si="38"/>
        <v/>
      </c>
      <c r="AZ808" s="131" t="str">
        <f t="shared" si="39"/>
        <v/>
      </c>
      <c r="BA808" s="131"/>
      <c r="BB808" s="131"/>
      <c r="BC808" s="191"/>
      <c r="BF808" s="191"/>
    </row>
    <row r="809" spans="1:58" ht="25.25" customHeight="1" thickBot="1">
      <c r="A809" s="21"/>
      <c r="B809" s="365" t="s">
        <v>469</v>
      </c>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c r="AA809" s="366"/>
      <c r="AB809" s="366"/>
      <c r="AC809" s="366"/>
      <c r="AD809" s="366"/>
      <c r="AE809" s="367"/>
      <c r="AF809" s="21"/>
      <c r="AR809" s="127" t="str">
        <f>IF(AS809="","",MAX(AR$229:AR808)+1)</f>
        <v/>
      </c>
      <c r="AW809" s="131" t="str">
        <f t="shared" si="36"/>
        <v/>
      </c>
      <c r="AX809" s="131" t="str">
        <f t="shared" si="37"/>
        <v/>
      </c>
      <c r="AY809" s="131" t="str">
        <f t="shared" si="38"/>
        <v/>
      </c>
      <c r="AZ809" s="131" t="str">
        <f t="shared" si="39"/>
        <v/>
      </c>
      <c r="BA809" s="131"/>
      <c r="BB809" s="131"/>
      <c r="BC809" s="191"/>
      <c r="BF809" s="191"/>
    </row>
    <row r="810" spans="1:58" ht="7.25" customHeight="1">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R810" s="127" t="str">
        <f>IF(AS810="","",MAX(AR$229:AR809)+1)</f>
        <v/>
      </c>
      <c r="AW810" s="131" t="str">
        <f t="shared" si="36"/>
        <v/>
      </c>
      <c r="AX810" s="131" t="str">
        <f t="shared" si="37"/>
        <v/>
      </c>
      <c r="AY810" s="131" t="str">
        <f t="shared" si="38"/>
        <v/>
      </c>
      <c r="AZ810" s="131" t="str">
        <f t="shared" si="39"/>
        <v/>
      </c>
      <c r="BA810" s="131"/>
      <c r="BB810" s="131"/>
      <c r="BC810" s="191"/>
      <c r="BF810" s="191"/>
    </row>
    <row r="811" spans="1:58" ht="170.15" customHeight="1">
      <c r="A811" s="53"/>
      <c r="B811" s="30"/>
      <c r="C811" s="409" t="s">
        <v>2740</v>
      </c>
      <c r="D811" s="409"/>
      <c r="E811" s="409"/>
      <c r="F811" s="409"/>
      <c r="G811" s="409"/>
      <c r="H811" s="409"/>
      <c r="I811" s="409"/>
      <c r="J811" s="409"/>
      <c r="K811" s="409"/>
      <c r="L811" s="409"/>
      <c r="M811" s="409"/>
      <c r="N811" s="409"/>
      <c r="O811" s="409"/>
      <c r="P811" s="409"/>
      <c r="Q811" s="409"/>
      <c r="R811" s="409"/>
      <c r="S811" s="409"/>
      <c r="T811" s="409"/>
      <c r="U811" s="409"/>
      <c r="V811" s="409"/>
      <c r="W811" s="409"/>
      <c r="X811" s="409"/>
      <c r="Y811" s="409"/>
      <c r="Z811" s="409"/>
      <c r="AA811" s="409"/>
      <c r="AB811" s="409"/>
      <c r="AC811" s="409"/>
      <c r="AD811" s="409"/>
      <c r="AE811" s="30"/>
      <c r="AF811" s="21"/>
      <c r="AR811" s="127" t="str">
        <f>IF(AS811="","",MAX(AR$229:AR810)+1)</f>
        <v/>
      </c>
      <c r="AW811" s="131" t="str">
        <f t="shared" si="36"/>
        <v/>
      </c>
      <c r="AX811" s="131" t="str">
        <f t="shared" si="37"/>
        <v/>
      </c>
      <c r="AY811" s="131" t="str">
        <f t="shared" si="38"/>
        <v/>
      </c>
      <c r="AZ811" s="131" t="str">
        <f t="shared" si="39"/>
        <v/>
      </c>
      <c r="BA811" s="131"/>
      <c r="BB811" s="131"/>
      <c r="BC811" s="191"/>
      <c r="BF811" s="191"/>
    </row>
    <row r="812" spans="1:58" ht="5.15" customHeight="1">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R812" s="127" t="str">
        <f>IF(AS812="","",MAX(AR$229:AR811)+1)</f>
        <v/>
      </c>
      <c r="AW812" s="131" t="str">
        <f t="shared" si="36"/>
        <v/>
      </c>
      <c r="AX812" s="131" t="str">
        <f t="shared" si="37"/>
        <v/>
      </c>
      <c r="AY812" s="131" t="str">
        <f t="shared" si="38"/>
        <v/>
      </c>
      <c r="AZ812" s="131" t="str">
        <f t="shared" si="39"/>
        <v/>
      </c>
      <c r="BA812" s="131"/>
      <c r="BB812" s="131"/>
      <c r="BC812" s="191"/>
      <c r="BF812" s="191"/>
    </row>
    <row r="813" spans="1:58" ht="35.15" customHeight="1">
      <c r="A813" s="21"/>
      <c r="B813" s="21"/>
      <c r="C813" s="2"/>
      <c r="D813" s="618" t="s">
        <v>470</v>
      </c>
      <c r="E813" s="619"/>
      <c r="F813" s="619"/>
      <c r="G813" s="619"/>
      <c r="H813" s="619"/>
      <c r="I813" s="592" t="s">
        <v>471</v>
      </c>
      <c r="J813" s="592"/>
      <c r="K813" s="592"/>
      <c r="L813" s="591" t="s">
        <v>472</v>
      </c>
      <c r="M813" s="591"/>
      <c r="N813" s="591"/>
      <c r="O813" s="592" t="s">
        <v>473</v>
      </c>
      <c r="P813" s="592"/>
      <c r="Q813" s="592"/>
      <c r="R813" s="591" t="s">
        <v>474</v>
      </c>
      <c r="S813" s="591"/>
      <c r="T813" s="591"/>
      <c r="U813" s="592" t="s">
        <v>475</v>
      </c>
      <c r="V813" s="592"/>
      <c r="W813" s="592"/>
      <c r="X813" s="591" t="s">
        <v>476</v>
      </c>
      <c r="Y813" s="591"/>
      <c r="Z813" s="591"/>
      <c r="AA813" s="592" t="s">
        <v>477</v>
      </c>
      <c r="AB813" s="592"/>
      <c r="AC813" s="607"/>
      <c r="AD813" s="3"/>
      <c r="AE813" s="21"/>
      <c r="AF813" s="21"/>
      <c r="AG813" s="59" t="s">
        <v>478</v>
      </c>
      <c r="AH813" s="93" t="s">
        <v>479</v>
      </c>
      <c r="AI813" s="93" t="s">
        <v>479</v>
      </c>
      <c r="AJ813" s="92" t="s">
        <v>480</v>
      </c>
      <c r="AK813" s="87" t="s">
        <v>481</v>
      </c>
      <c r="AL813" s="87" t="s">
        <v>482</v>
      </c>
      <c r="AM813" s="88"/>
      <c r="AR813" s="127" t="str">
        <f>IF(AS813="","",MAX(AR$229:AR812)+1)</f>
        <v/>
      </c>
      <c r="AW813" s="131" t="str">
        <f t="shared" si="36"/>
        <v/>
      </c>
      <c r="AX813" s="131" t="str">
        <f t="shared" si="37"/>
        <v/>
      </c>
      <c r="AY813" s="131" t="str">
        <f t="shared" si="38"/>
        <v/>
      </c>
      <c r="AZ813" s="131" t="str">
        <f t="shared" si="39"/>
        <v/>
      </c>
      <c r="BA813" s="131"/>
      <c r="BB813" s="131"/>
      <c r="BC813" s="191"/>
      <c r="BF813" s="191"/>
    </row>
    <row r="814" spans="1:58" ht="35.15" customHeight="1">
      <c r="A814" s="21"/>
      <c r="B814" s="21"/>
      <c r="C814" s="1"/>
      <c r="D814" s="608" t="s">
        <v>2741</v>
      </c>
      <c r="E814" s="609"/>
      <c r="F814" s="609"/>
      <c r="G814" s="609"/>
      <c r="H814" s="609"/>
      <c r="I814" s="610" t="s">
        <v>484</v>
      </c>
      <c r="J814" s="610"/>
      <c r="K814" s="610"/>
      <c r="L814" s="611">
        <f>VLOOKUP($AG813,PriceList,3,FALSE)</f>
        <v>27</v>
      </c>
      <c r="M814" s="611"/>
      <c r="N814" s="611"/>
      <c r="O814" s="610">
        <f>VLOOKUP($AH813,PriceList,3,FALSE)</f>
        <v>41.62</v>
      </c>
      <c r="P814" s="610"/>
      <c r="Q814" s="610"/>
      <c r="R814" s="611">
        <f>VLOOKUP($AJ813,PriceList,3,FALSE)</f>
        <v>55.12</v>
      </c>
      <c r="S814" s="611"/>
      <c r="T814" s="611"/>
      <c r="U814" s="610">
        <f>VLOOKUP($AK813,PriceList,3,FALSE)</f>
        <v>83.25</v>
      </c>
      <c r="V814" s="610"/>
      <c r="W814" s="610"/>
      <c r="X814" s="611">
        <f>VLOOKUP($AL813,PriceList,3,FALSE)</f>
        <v>139.5</v>
      </c>
      <c r="Y814" s="611"/>
      <c r="Z814" s="611"/>
      <c r="AA814" s="610" t="s">
        <v>484</v>
      </c>
      <c r="AB814" s="610"/>
      <c r="AC814" s="610"/>
      <c r="AD814" s="4"/>
      <c r="AE814" s="21"/>
      <c r="AF814" s="21"/>
      <c r="AG814" s="79"/>
      <c r="AJ814" s="90" t="b">
        <f>OR(ISERROR(O814),ISERROR(L814),ISERROR(R814),ISERROR(U814),ISERROR(X814))</f>
        <v>0</v>
      </c>
      <c r="AR814" s="127" t="str">
        <f>IF(AS814="","",MAX(AR$229:AR813)+1)</f>
        <v/>
      </c>
      <c r="AW814" s="131" t="str">
        <f t="shared" si="36"/>
        <v/>
      </c>
      <c r="AX814" s="131" t="str">
        <f t="shared" si="37"/>
        <v/>
      </c>
      <c r="AY814" s="131" t="str">
        <f t="shared" si="38"/>
        <v/>
      </c>
      <c r="AZ814" s="131" t="str">
        <f t="shared" si="39"/>
        <v/>
      </c>
      <c r="BA814" s="131"/>
      <c r="BB814" s="131"/>
      <c r="BC814" s="191"/>
      <c r="BF814" s="191"/>
    </row>
    <row r="815" spans="1:58" ht="5.15"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R815" s="127" t="str">
        <f>IF(AS815="","",MAX(AR$229:AR814)+1)</f>
        <v/>
      </c>
      <c r="AW815" s="131" t="str">
        <f t="shared" si="36"/>
        <v/>
      </c>
      <c r="AX815" s="131" t="str">
        <f t="shared" si="37"/>
        <v/>
      </c>
      <c r="AY815" s="131" t="str">
        <f t="shared" si="38"/>
        <v/>
      </c>
      <c r="AZ815" s="131" t="str">
        <f t="shared" si="39"/>
        <v/>
      </c>
      <c r="BA815" s="131"/>
      <c r="BB815" s="131"/>
      <c r="BC815" s="191"/>
      <c r="BF815" s="191"/>
    </row>
    <row r="816" spans="1:58" ht="20.149999999999999" customHeight="1">
      <c r="A816" s="21"/>
      <c r="B816" s="31"/>
      <c r="C816" s="32"/>
      <c r="D816" s="32"/>
      <c r="E816" s="32"/>
      <c r="F816" s="32"/>
      <c r="G816" s="32"/>
      <c r="H816" s="32"/>
      <c r="I816" s="32"/>
      <c r="J816" s="32"/>
      <c r="K816" s="32"/>
      <c r="L816" s="32"/>
      <c r="M816" s="21"/>
      <c r="N816" s="21"/>
      <c r="O816" s="21"/>
      <c r="P816" s="21"/>
      <c r="Q816" s="617" t="s">
        <v>485</v>
      </c>
      <c r="R816" s="617"/>
      <c r="S816" s="617"/>
      <c r="T816" s="617"/>
      <c r="U816" s="617"/>
      <c r="V816" s="368" t="s">
        <v>486</v>
      </c>
      <c r="W816" s="368"/>
      <c r="X816" s="368"/>
      <c r="Y816" s="368"/>
      <c r="Z816" s="368"/>
      <c r="AA816" s="361" t="s">
        <v>152</v>
      </c>
      <c r="AB816" s="361"/>
      <c r="AC816" s="361"/>
      <c r="AD816" s="361"/>
      <c r="AE816" s="361"/>
      <c r="AF816" s="21"/>
      <c r="AR816" s="127" t="str">
        <f>IF(AS816="","",MAX(AR$229:AR815)+1)</f>
        <v/>
      </c>
      <c r="AW816" s="131" t="str">
        <f t="shared" si="36"/>
        <v/>
      </c>
      <c r="AX816" s="131" t="str">
        <f t="shared" si="37"/>
        <v/>
      </c>
      <c r="AY816" s="131" t="str">
        <f t="shared" si="38"/>
        <v/>
      </c>
      <c r="AZ816" s="131" t="str">
        <f t="shared" si="39"/>
        <v/>
      </c>
      <c r="BA816" s="131"/>
      <c r="BB816" s="131"/>
      <c r="BC816" s="191"/>
      <c r="BF816" s="191"/>
    </row>
    <row r="817" spans="1:58" ht="7.25" customHeight="1">
      <c r="A817" s="21"/>
      <c r="B817" s="32"/>
      <c r="C817" s="32"/>
      <c r="D817" s="32"/>
      <c r="E817" s="32"/>
      <c r="F817" s="32"/>
      <c r="G817" s="32"/>
      <c r="H817" s="32"/>
      <c r="I817" s="32"/>
      <c r="J817" s="32"/>
      <c r="K817" s="32"/>
      <c r="L817" s="32"/>
      <c r="M817" s="21"/>
      <c r="N817" s="21"/>
      <c r="O817" s="21"/>
      <c r="P817" s="21"/>
      <c r="Q817" s="21"/>
      <c r="R817" s="21"/>
      <c r="S817" s="21"/>
      <c r="T817" s="21"/>
      <c r="U817" s="21"/>
      <c r="V817" s="21"/>
      <c r="W817" s="21"/>
      <c r="X817" s="21"/>
      <c r="Y817" s="21"/>
      <c r="Z817" s="21"/>
      <c r="AA817" s="21"/>
      <c r="AB817" s="21"/>
      <c r="AC817" s="21"/>
      <c r="AD817" s="21"/>
      <c r="AE817" s="21"/>
      <c r="AF817" s="21"/>
      <c r="AR817" s="127" t="str">
        <f>IF(AS817="","",MAX(AR$229:AR816)+1)</f>
        <v/>
      </c>
      <c r="AW817" s="131" t="str">
        <f t="shared" si="36"/>
        <v/>
      </c>
      <c r="AX817" s="131" t="str">
        <f t="shared" si="37"/>
        <v/>
      </c>
      <c r="AY817" s="131" t="str">
        <f t="shared" si="38"/>
        <v/>
      </c>
      <c r="AZ817" s="131" t="str">
        <f t="shared" si="39"/>
        <v/>
      </c>
      <c r="BA817" s="131"/>
      <c r="BB817" s="131"/>
      <c r="BC817" s="191"/>
      <c r="BF817" s="191"/>
    </row>
    <row r="818" spans="1:58" ht="22.25" customHeight="1">
      <c r="A818" s="53"/>
      <c r="B818" s="348" t="s">
        <v>487</v>
      </c>
      <c r="C818" s="348"/>
      <c r="D818" s="348"/>
      <c r="E818" s="348"/>
      <c r="F818" s="348"/>
      <c r="G818" s="348"/>
      <c r="H818" s="348"/>
      <c r="I818" s="348"/>
      <c r="J818" s="348"/>
      <c r="K818" s="348"/>
      <c r="L818" s="348"/>
      <c r="M818" s="348"/>
      <c r="N818" s="348"/>
      <c r="O818" s="348"/>
      <c r="P818" s="348"/>
      <c r="Q818" s="593"/>
      <c r="R818" s="594"/>
      <c r="S818" s="594"/>
      <c r="T818" s="594"/>
      <c r="U818" s="595"/>
      <c r="V818" s="620">
        <f>COUNTA(M822:P826,W822:Z826)</f>
        <v>0</v>
      </c>
      <c r="W818" s="348"/>
      <c r="X818" s="348"/>
      <c r="Y818" s="348"/>
      <c r="Z818" s="348"/>
      <c r="AA818" s="333">
        <f>IF(ISERROR(AK818),0,AK818*V818)</f>
        <v>0</v>
      </c>
      <c r="AB818" s="333"/>
      <c r="AC818" s="333"/>
      <c r="AD818" s="333"/>
      <c r="AE818" s="333"/>
      <c r="AF818" s="21"/>
      <c r="AK818" s="89" t="e" cm="1">
        <f t="array" ref="AK818">_xlfn.IFS(Q818=I813,I814,Q818=L813,L814,Q818=O813,O814,Q818=R813,R814,Q818=U813,U814,Q818=X813,X814,Q818=AA813,AA814)</f>
        <v>#N/A</v>
      </c>
      <c r="AR818" s="127" t="str">
        <f>IF(AS818="","",MAX(AR$229:AR817)+1)</f>
        <v/>
      </c>
      <c r="AW818" s="131" t="str">
        <f t="shared" si="36"/>
        <v/>
      </c>
      <c r="AX818" s="131" t="str">
        <f t="shared" si="37"/>
        <v/>
      </c>
      <c r="AY818" s="131" t="str">
        <f t="shared" si="38"/>
        <v/>
      </c>
      <c r="AZ818" s="131" t="str">
        <f t="shared" si="39"/>
        <v/>
      </c>
      <c r="BA818" s="131"/>
      <c r="BB818" s="131"/>
      <c r="BC818" s="191"/>
      <c r="BF818" s="191"/>
    </row>
    <row r="819" spans="1:58" ht="7.25" customHeight="1">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R819" s="127" t="str">
        <f>IF(AS819="","",MAX(AR$229:AR818)+1)</f>
        <v/>
      </c>
      <c r="AW819" s="131" t="str">
        <f t="shared" si="36"/>
        <v/>
      </c>
      <c r="AX819" s="131" t="str">
        <f t="shared" si="37"/>
        <v/>
      </c>
      <c r="AY819" s="131" t="str">
        <f t="shared" si="38"/>
        <v/>
      </c>
      <c r="AZ819" s="131" t="str">
        <f t="shared" si="39"/>
        <v/>
      </c>
      <c r="BA819" s="131"/>
      <c r="BB819" s="131"/>
      <c r="BC819" s="191"/>
      <c r="BF819" s="191"/>
    </row>
    <row r="820" spans="1:58" ht="60" customHeight="1">
      <c r="A820" s="53"/>
      <c r="B820" s="30"/>
      <c r="C820" s="409" t="s">
        <v>488</v>
      </c>
      <c r="D820" s="409"/>
      <c r="E820" s="409"/>
      <c r="F820" s="409"/>
      <c r="G820" s="409"/>
      <c r="H820" s="409"/>
      <c r="I820" s="409"/>
      <c r="J820" s="409"/>
      <c r="K820" s="409"/>
      <c r="L820" s="409"/>
      <c r="M820" s="409"/>
      <c r="N820" s="409"/>
      <c r="O820" s="409"/>
      <c r="P820" s="409"/>
      <c r="Q820" s="409"/>
      <c r="R820" s="409"/>
      <c r="S820" s="409"/>
      <c r="T820" s="409"/>
      <c r="U820" s="409"/>
      <c r="V820" s="409"/>
      <c r="W820" s="409"/>
      <c r="X820" s="409"/>
      <c r="Y820" s="409"/>
      <c r="Z820" s="409"/>
      <c r="AA820" s="409"/>
      <c r="AB820" s="409"/>
      <c r="AC820" s="409"/>
      <c r="AD820" s="409"/>
      <c r="AE820" s="30"/>
      <c r="AF820" s="21"/>
      <c r="AP820" s="6" t="str">
        <f>I813</f>
        <v>Under 21</v>
      </c>
      <c r="AQ820" s="130" t="str">
        <f>"ULV "&amp;I813&amp;"M2"</f>
        <v>ULV Under 21M2</v>
      </c>
      <c r="AR820" s="127" t="str">
        <f>IF(AS820="","",MAX(AR$229:AR819)+1)</f>
        <v/>
      </c>
      <c r="AS820" s="140" t="str">
        <f>IF($Q$818=$AP820,AQ820,"")</f>
        <v/>
      </c>
      <c r="AT820" s="141" t="str">
        <f>IF($Q$818=$AP820,(COUNTA($M$822:$P$826)+COUNTA($W$822:$Z$826)),"")</f>
        <v/>
      </c>
      <c r="AU820" s="142" t="str">
        <f>IF($Q$818=$AP820,"POA","")</f>
        <v/>
      </c>
      <c r="AV820" s="142" t="str">
        <f>IF($Q$818=$AP820,"POA","")</f>
        <v/>
      </c>
      <c r="AW820" s="131" t="str">
        <f t="shared" si="36"/>
        <v/>
      </c>
      <c r="AX820" s="131" t="str">
        <f t="shared" si="37"/>
        <v/>
      </c>
      <c r="AY820" s="131" t="str">
        <f t="shared" si="38"/>
        <v/>
      </c>
      <c r="AZ820" s="131" t="str">
        <f t="shared" si="39"/>
        <v/>
      </c>
      <c r="BA820" s="131"/>
      <c r="BB820" s="131"/>
      <c r="BC820" s="191"/>
      <c r="BF820" s="191"/>
    </row>
    <row r="821" spans="1:58" ht="5.15"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P821" s="6" t="str">
        <f>L813</f>
        <v>21 to 40</v>
      </c>
      <c r="AQ821" s="130" t="str">
        <f>"ULV "&amp;L813&amp;"M2"</f>
        <v>ULV 21 to 40M2</v>
      </c>
      <c r="AR821" s="127" t="str">
        <f>IF(AS821="","",MAX(AR$229:AR820)+1)</f>
        <v/>
      </c>
      <c r="AS821" s="140" t="str">
        <f t="shared" ref="AS821:AS826" si="40">IF($Q$818=$AP821,AQ821,"")</f>
        <v/>
      </c>
      <c r="AT821" s="141" t="str">
        <f t="shared" ref="AT821:AT825" si="41">IF($Q$818=$AP821,(COUNTA($M$822:$P$826)+COUNTA($W$822:$Z$826)),"")</f>
        <v/>
      </c>
      <c r="AU821" s="141" t="str">
        <f>IF($Q$818=$AP821,(COUNTA($M$822:$P$826)+COUNTA($W$822:$Z$826))*L814,"")</f>
        <v/>
      </c>
      <c r="AV821" s="141" t="str">
        <f>IF($Q$818=$AP821,(COUNTA($M$822:$P$826)+COUNTA($W$822:$Z$826))*L814,"")</f>
        <v/>
      </c>
      <c r="AW821" s="131" t="str">
        <f t="shared" si="36"/>
        <v/>
      </c>
      <c r="AX821" s="131" t="str">
        <f t="shared" si="37"/>
        <v/>
      </c>
      <c r="AY821" s="131" t="str">
        <f t="shared" si="38"/>
        <v/>
      </c>
      <c r="AZ821" s="131" t="str">
        <f t="shared" si="39"/>
        <v/>
      </c>
      <c r="BA821" s="131"/>
      <c r="BB821" s="131"/>
      <c r="BC821" s="191"/>
      <c r="BF821" s="191"/>
    </row>
    <row r="822" spans="1:58" ht="35.15" customHeight="1">
      <c r="A822" s="21"/>
      <c r="B822" s="21"/>
      <c r="C822" s="21"/>
      <c r="D822" s="21"/>
      <c r="E822" s="21"/>
      <c r="F822" s="21"/>
      <c r="G822" s="428" t="s">
        <v>489</v>
      </c>
      <c r="H822" s="590"/>
      <c r="I822" s="590"/>
      <c r="J822" s="590"/>
      <c r="K822" s="590"/>
      <c r="L822" s="590"/>
      <c r="M822" s="588"/>
      <c r="N822" s="588"/>
      <c r="O822" s="588"/>
      <c r="P822" s="588"/>
      <c r="Q822" s="589" t="s">
        <v>490</v>
      </c>
      <c r="R822" s="590"/>
      <c r="S822" s="590"/>
      <c r="T822" s="590"/>
      <c r="U822" s="590"/>
      <c r="V822" s="590"/>
      <c r="W822" s="588"/>
      <c r="X822" s="588"/>
      <c r="Y822" s="588"/>
      <c r="Z822" s="588"/>
      <c r="AA822" s="21"/>
      <c r="AB822" s="21"/>
      <c r="AC822" s="21"/>
      <c r="AD822" s="21"/>
      <c r="AE822" s="21"/>
      <c r="AF822" s="21"/>
      <c r="AP822" s="6" t="str">
        <f>O813</f>
        <v>41 to 60</v>
      </c>
      <c r="AQ822" s="130" t="str">
        <f>"ULV "&amp;O813&amp;"M2"</f>
        <v>ULV 41 to 60M2</v>
      </c>
      <c r="AR822" s="127" t="str">
        <f>IF(AS822="","",MAX(AR$229:AR821)+1)</f>
        <v/>
      </c>
      <c r="AS822" s="140" t="str">
        <f t="shared" si="40"/>
        <v/>
      </c>
      <c r="AT822" s="141" t="str">
        <f t="shared" si="41"/>
        <v/>
      </c>
      <c r="AU822" s="141" t="str">
        <f>IF($Q$818=$AP822,(COUNTA($M$822:$P$826)+COUNTA($W$822:$Z$826))*O814,"")</f>
        <v/>
      </c>
      <c r="AV822" s="141" t="str">
        <f>IF($Q$818=$AP822,(COUNTA($M$822:$P$826)+COUNTA($W$822:$Z$826))*O814,"")</f>
        <v/>
      </c>
      <c r="AW822" s="131" t="str">
        <f t="shared" si="36"/>
        <v/>
      </c>
      <c r="AX822" s="131" t="str">
        <f t="shared" si="37"/>
        <v/>
      </c>
      <c r="AY822" s="131" t="str">
        <f t="shared" si="38"/>
        <v/>
      </c>
      <c r="AZ822" s="131" t="str">
        <f t="shared" si="39"/>
        <v/>
      </c>
      <c r="BA822" s="131"/>
      <c r="BB822" s="131"/>
      <c r="BC822" s="191"/>
      <c r="BF822" s="191"/>
    </row>
    <row r="823" spans="1:58" ht="35.15" customHeight="1">
      <c r="A823" s="21"/>
      <c r="B823" s="21"/>
      <c r="C823" s="21"/>
      <c r="D823" s="21"/>
      <c r="E823" s="21"/>
      <c r="F823" s="21"/>
      <c r="G823" s="612" t="s">
        <v>491</v>
      </c>
      <c r="H823" s="613"/>
      <c r="I823" s="613"/>
      <c r="J823" s="613"/>
      <c r="K823" s="613"/>
      <c r="L823" s="613"/>
      <c r="M823" s="615"/>
      <c r="N823" s="615"/>
      <c r="O823" s="615"/>
      <c r="P823" s="615"/>
      <c r="Q823" s="616" t="s">
        <v>492</v>
      </c>
      <c r="R823" s="613"/>
      <c r="S823" s="613"/>
      <c r="T823" s="613"/>
      <c r="U823" s="613"/>
      <c r="V823" s="613"/>
      <c r="W823" s="615"/>
      <c r="X823" s="615"/>
      <c r="Y823" s="615"/>
      <c r="Z823" s="615"/>
      <c r="AA823" s="21"/>
      <c r="AB823" s="21"/>
      <c r="AC823" s="21"/>
      <c r="AD823" s="21"/>
      <c r="AE823" s="21"/>
      <c r="AF823" s="21"/>
      <c r="AP823" s="6" t="str">
        <f>R813</f>
        <v>61 to 80</v>
      </c>
      <c r="AQ823" s="130" t="str">
        <f>"ULV "&amp;R813&amp;"M2"</f>
        <v>ULV 61 to 80M2</v>
      </c>
      <c r="AR823" s="127" t="str">
        <f>IF(AS823="","",MAX(AR$229:AR822)+1)</f>
        <v/>
      </c>
      <c r="AS823" s="140" t="str">
        <f t="shared" si="40"/>
        <v/>
      </c>
      <c r="AT823" s="141" t="str">
        <f t="shared" si="41"/>
        <v/>
      </c>
      <c r="AU823" s="141" t="str">
        <f>IF($Q$818=$AP823,(COUNTA($M$822:$P$826)+COUNTA($W$822:$Z$826))*R814,"")</f>
        <v/>
      </c>
      <c r="AV823" s="141" t="str">
        <f>IF($Q$818=$AP823,(COUNTA($M$822:$P$826)+COUNTA($W$822:$Z$826))*R814,"")</f>
        <v/>
      </c>
      <c r="AW823" s="131" t="str">
        <f t="shared" si="36"/>
        <v/>
      </c>
      <c r="AX823" s="131" t="str">
        <f t="shared" si="37"/>
        <v/>
      </c>
      <c r="AY823" s="131" t="str">
        <f t="shared" si="38"/>
        <v/>
      </c>
      <c r="AZ823" s="131" t="str">
        <f t="shared" si="39"/>
        <v/>
      </c>
      <c r="BA823" s="131"/>
      <c r="BB823" s="131"/>
      <c r="BC823" s="191"/>
      <c r="BF823" s="191"/>
    </row>
    <row r="824" spans="1:58" ht="35.15" customHeight="1">
      <c r="A824" s="21"/>
      <c r="B824" s="21"/>
      <c r="C824" s="21"/>
      <c r="D824" s="21"/>
      <c r="E824" s="21"/>
      <c r="F824" s="21"/>
      <c r="G824" s="612" t="s">
        <v>493</v>
      </c>
      <c r="H824" s="613"/>
      <c r="I824" s="613"/>
      <c r="J824" s="613"/>
      <c r="K824" s="613"/>
      <c r="L824" s="613"/>
      <c r="M824" s="615"/>
      <c r="N824" s="615"/>
      <c r="O824" s="615"/>
      <c r="P824" s="615"/>
      <c r="Q824" s="616" t="s">
        <v>494</v>
      </c>
      <c r="R824" s="613"/>
      <c r="S824" s="613"/>
      <c r="T824" s="613"/>
      <c r="U824" s="613"/>
      <c r="V824" s="613"/>
      <c r="W824" s="615"/>
      <c r="X824" s="615"/>
      <c r="Y824" s="615"/>
      <c r="Z824" s="615"/>
      <c r="AA824" s="21"/>
      <c r="AB824" s="21"/>
      <c r="AC824" s="21"/>
      <c r="AD824" s="21"/>
      <c r="AE824" s="21"/>
      <c r="AF824" s="21"/>
      <c r="AP824" s="6" t="str">
        <f>U813</f>
        <v>81 to 120</v>
      </c>
      <c r="AQ824" s="130" t="str">
        <f>"ULV "&amp;U813&amp;"M2"</f>
        <v>ULV 81 to 120M2</v>
      </c>
      <c r="AR824" s="127" t="str">
        <f>IF(AS824="","",MAX(AR$229:AR823)+1)</f>
        <v/>
      </c>
      <c r="AS824" s="140" t="str">
        <f>IF($Q$818=$AP824,AQ824,"")</f>
        <v/>
      </c>
      <c r="AT824" s="141" t="str">
        <f t="shared" si="41"/>
        <v/>
      </c>
      <c r="AU824" s="141" t="str">
        <f>IF($Q$818=$AP824,(COUNTA($M$822:$P$826)+COUNTA($W$822:$Z$826))*U814,"")</f>
        <v/>
      </c>
      <c r="AV824" s="141" t="str">
        <f>IF($Q$818=$AP824,(COUNTA($M$822:$P$826)+COUNTA($W$822:$Z$826))*U814,"")</f>
        <v/>
      </c>
      <c r="AW824" s="131" t="str">
        <f t="shared" si="36"/>
        <v/>
      </c>
      <c r="AX824" s="131" t="str">
        <f t="shared" si="37"/>
        <v/>
      </c>
      <c r="AY824" s="131" t="str">
        <f t="shared" si="38"/>
        <v/>
      </c>
      <c r="AZ824" s="131" t="str">
        <f t="shared" si="39"/>
        <v/>
      </c>
      <c r="BA824" s="131"/>
      <c r="BB824" s="131"/>
      <c r="BC824" s="191"/>
      <c r="BF824" s="191"/>
    </row>
    <row r="825" spans="1:58" ht="35.15" customHeight="1">
      <c r="A825" s="21"/>
      <c r="B825" s="21"/>
      <c r="C825" s="21"/>
      <c r="D825" s="21"/>
      <c r="E825" s="21"/>
      <c r="F825" s="21"/>
      <c r="G825" s="612" t="s">
        <v>495</v>
      </c>
      <c r="H825" s="613"/>
      <c r="I825" s="613"/>
      <c r="J825" s="613"/>
      <c r="K825" s="613"/>
      <c r="L825" s="613"/>
      <c r="M825" s="615"/>
      <c r="N825" s="615"/>
      <c r="O825" s="615"/>
      <c r="P825" s="615"/>
      <c r="Q825" s="616" t="s">
        <v>496</v>
      </c>
      <c r="R825" s="613"/>
      <c r="S825" s="613"/>
      <c r="T825" s="613"/>
      <c r="U825" s="613"/>
      <c r="V825" s="613"/>
      <c r="W825" s="615"/>
      <c r="X825" s="615"/>
      <c r="Y825" s="615"/>
      <c r="Z825" s="615"/>
      <c r="AA825" s="21"/>
      <c r="AB825" s="21"/>
      <c r="AC825" s="21"/>
      <c r="AD825" s="21"/>
      <c r="AE825" s="21"/>
      <c r="AF825" s="21"/>
      <c r="AP825" s="6" t="str">
        <f>X813</f>
        <v>121 to 200</v>
      </c>
      <c r="AQ825" s="130" t="str">
        <f>"ULV "&amp;X813&amp;"M2"</f>
        <v>ULV 121 to 200M2</v>
      </c>
      <c r="AR825" s="127" t="str">
        <f>IF(AS825="","",MAX(AR$229:AR824)+1)</f>
        <v/>
      </c>
      <c r="AS825" s="140" t="str">
        <f t="shared" si="40"/>
        <v/>
      </c>
      <c r="AT825" s="141" t="str">
        <f t="shared" si="41"/>
        <v/>
      </c>
      <c r="AU825" s="141" t="str">
        <f>IF($Q$818=$AP825,(COUNTA($M$822:$P$826)+COUNTA($W$822:$Z$826))*X814,"")</f>
        <v/>
      </c>
      <c r="AV825" s="141" t="str">
        <f>IF($Q$818=$AP825,(COUNTA($M$822:$P$826)+COUNTA($W$822:$Z$826))*X814,"")</f>
        <v/>
      </c>
      <c r="AW825" s="131" t="str">
        <f t="shared" si="36"/>
        <v/>
      </c>
      <c r="AX825" s="131" t="str">
        <f t="shared" si="37"/>
        <v/>
      </c>
      <c r="AY825" s="131" t="str">
        <f t="shared" si="38"/>
        <v/>
      </c>
      <c r="AZ825" s="131" t="str">
        <f t="shared" si="39"/>
        <v/>
      </c>
      <c r="BA825" s="131"/>
      <c r="BB825" s="131"/>
      <c r="BC825" s="191"/>
      <c r="BF825" s="191"/>
    </row>
    <row r="826" spans="1:58" ht="35.15" customHeight="1">
      <c r="A826" s="21"/>
      <c r="B826" s="21"/>
      <c r="C826" s="21"/>
      <c r="D826" s="21"/>
      <c r="E826" s="21"/>
      <c r="F826" s="21"/>
      <c r="G826" s="621" t="s">
        <v>497</v>
      </c>
      <c r="H826" s="622"/>
      <c r="I826" s="622"/>
      <c r="J826" s="622"/>
      <c r="K826" s="622"/>
      <c r="L826" s="622"/>
      <c r="M826" s="623"/>
      <c r="N826" s="623"/>
      <c r="O826" s="623"/>
      <c r="P826" s="623"/>
      <c r="Q826" s="624" t="s">
        <v>498</v>
      </c>
      <c r="R826" s="622"/>
      <c r="S826" s="622"/>
      <c r="T826" s="622"/>
      <c r="U826" s="622"/>
      <c r="V826" s="622"/>
      <c r="W826" s="623"/>
      <c r="X826" s="623"/>
      <c r="Y826" s="623"/>
      <c r="Z826" s="623"/>
      <c r="AA826" s="21"/>
      <c r="AB826" s="21"/>
      <c r="AC826" s="21"/>
      <c r="AD826" s="21"/>
      <c r="AE826" s="21"/>
      <c r="AF826" s="21"/>
      <c r="AP826" s="6" t="str">
        <f>AA813</f>
        <v>Over 200</v>
      </c>
      <c r="AQ826" s="130" t="str">
        <f>"ULV "&amp;AA813&amp;"M2"</f>
        <v>ULV Over 200M2</v>
      </c>
      <c r="AR826" s="127" t="str">
        <f>IF(AS826="","",MAX(AR$229:AR825)+1)</f>
        <v/>
      </c>
      <c r="AS826" s="140" t="str">
        <f t="shared" si="40"/>
        <v/>
      </c>
      <c r="AT826" s="141" t="str">
        <f>IF($Q$818=$AP826,(COUNTA($M$822:$P$826)+COUNTA($W$822:$Z$826)),"")</f>
        <v/>
      </c>
      <c r="AU826" s="142" t="str">
        <f>IF($Q$818=$AP826,"POA","")</f>
        <v/>
      </c>
      <c r="AV826" s="142" t="str">
        <f>IF($Q$818=$AP826,"POA","")</f>
        <v/>
      </c>
      <c r="AW826" s="131" t="str">
        <f t="shared" si="36"/>
        <v/>
      </c>
      <c r="AX826" s="131" t="str">
        <f t="shared" si="37"/>
        <v/>
      </c>
      <c r="AY826" s="131" t="str">
        <f t="shared" si="38"/>
        <v/>
      </c>
      <c r="AZ826" s="131" t="str">
        <f t="shared" si="39"/>
        <v/>
      </c>
      <c r="BA826" s="131"/>
      <c r="BB826" s="131"/>
      <c r="BC826" s="191"/>
      <c r="BF826" s="191"/>
    </row>
    <row r="827" spans="1:58" ht="5.15" customHeight="1">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R827" s="127" t="str">
        <f>IF(AS827="","",MAX(AR$229:AR826)+1)</f>
        <v/>
      </c>
      <c r="AW827" s="131" t="str">
        <f t="shared" si="36"/>
        <v/>
      </c>
      <c r="AX827" s="131" t="str">
        <f t="shared" si="37"/>
        <v/>
      </c>
      <c r="AY827" s="131" t="str">
        <f t="shared" si="38"/>
        <v/>
      </c>
      <c r="AZ827" s="131" t="str">
        <f t="shared" si="39"/>
        <v/>
      </c>
      <c r="BA827" s="131"/>
      <c r="BB827" s="131"/>
      <c r="BC827" s="191"/>
      <c r="BF827" s="191"/>
    </row>
    <row r="828" spans="1:58" ht="20.149999999999999" customHeight="1">
      <c r="A828" s="21"/>
      <c r="B828" s="597" t="s">
        <v>499</v>
      </c>
      <c r="C828" s="597"/>
      <c r="D828" s="597"/>
      <c r="E828" s="597"/>
      <c r="F828" s="597"/>
      <c r="G828" s="597"/>
      <c r="H828" s="597"/>
      <c r="I828" s="597"/>
      <c r="J828" s="597"/>
      <c r="K828" s="597"/>
      <c r="L828" s="597"/>
      <c r="M828" s="597"/>
      <c r="N828" s="597"/>
      <c r="O828" s="597"/>
      <c r="P828" s="597"/>
      <c r="Q828" s="597"/>
      <c r="R828" s="597"/>
      <c r="S828" s="597"/>
      <c r="T828" s="597"/>
      <c r="U828" s="597"/>
      <c r="V828" s="597"/>
      <c r="W828" s="597"/>
      <c r="X828" s="597"/>
      <c r="Y828" s="597"/>
      <c r="Z828" s="597"/>
      <c r="AA828" s="597"/>
      <c r="AB828" s="597"/>
      <c r="AC828" s="597"/>
      <c r="AD828" s="597"/>
      <c r="AE828" s="597"/>
      <c r="AF828" s="21"/>
      <c r="AR828" s="127" t="str">
        <f>IF(AS828="","",MAX(AR$229:AR827)+1)</f>
        <v/>
      </c>
      <c r="AW828" s="131" t="str">
        <f t="shared" si="36"/>
        <v/>
      </c>
      <c r="AX828" s="131" t="str">
        <f t="shared" si="37"/>
        <v/>
      </c>
      <c r="AY828" s="131" t="str">
        <f t="shared" si="38"/>
        <v/>
      </c>
      <c r="AZ828" s="131" t="str">
        <f t="shared" si="39"/>
        <v/>
      </c>
      <c r="BA828" s="131"/>
      <c r="BB828" s="131"/>
      <c r="BC828" s="191"/>
      <c r="BF828" s="191"/>
    </row>
    <row r="829" spans="1:58">
      <c r="A829" s="21"/>
      <c r="B829" s="598"/>
      <c r="C829" s="599"/>
      <c r="D829" s="599"/>
      <c r="E829" s="599"/>
      <c r="F829" s="599"/>
      <c r="G829" s="599"/>
      <c r="H829" s="599"/>
      <c r="I829" s="599"/>
      <c r="J829" s="599"/>
      <c r="K829" s="599"/>
      <c r="L829" s="599"/>
      <c r="M829" s="599"/>
      <c r="N829" s="599"/>
      <c r="O829" s="599"/>
      <c r="P829" s="599"/>
      <c r="Q829" s="599"/>
      <c r="R829" s="599"/>
      <c r="S829" s="599"/>
      <c r="T829" s="599"/>
      <c r="U829" s="599"/>
      <c r="V829" s="599"/>
      <c r="W829" s="599"/>
      <c r="X829" s="599"/>
      <c r="Y829" s="599"/>
      <c r="Z829" s="599"/>
      <c r="AA829" s="599"/>
      <c r="AB829" s="599"/>
      <c r="AC829" s="599"/>
      <c r="AD829" s="599"/>
      <c r="AE829" s="600"/>
      <c r="AF829" s="21"/>
      <c r="AR829" s="127" t="str">
        <f>IF(AS829="","",MAX(AR$229:AR828)+1)</f>
        <v/>
      </c>
      <c r="AW829" s="131" t="str">
        <f t="shared" si="36"/>
        <v/>
      </c>
      <c r="AX829" s="131" t="str">
        <f t="shared" si="37"/>
        <v/>
      </c>
      <c r="AY829" s="131" t="str">
        <f t="shared" si="38"/>
        <v/>
      </c>
      <c r="AZ829" s="131" t="str">
        <f t="shared" si="39"/>
        <v/>
      </c>
      <c r="BA829" s="131"/>
      <c r="BB829" s="131"/>
      <c r="BC829" s="191"/>
      <c r="BF829" s="191"/>
    </row>
    <row r="830" spans="1:58">
      <c r="A830" s="21"/>
      <c r="B830" s="601"/>
      <c r="C830" s="602"/>
      <c r="D830" s="602"/>
      <c r="E830" s="602"/>
      <c r="F830" s="602"/>
      <c r="G830" s="602"/>
      <c r="H830" s="602"/>
      <c r="I830" s="602"/>
      <c r="J830" s="602"/>
      <c r="K830" s="602"/>
      <c r="L830" s="602"/>
      <c r="M830" s="602"/>
      <c r="N830" s="602"/>
      <c r="O830" s="602"/>
      <c r="P830" s="602"/>
      <c r="Q830" s="602"/>
      <c r="R830" s="602"/>
      <c r="S830" s="602"/>
      <c r="T830" s="602"/>
      <c r="U830" s="602"/>
      <c r="V830" s="602"/>
      <c r="W830" s="602"/>
      <c r="X830" s="602"/>
      <c r="Y830" s="602"/>
      <c r="Z830" s="602"/>
      <c r="AA830" s="602"/>
      <c r="AB830" s="602"/>
      <c r="AC830" s="602"/>
      <c r="AD830" s="602"/>
      <c r="AE830" s="603"/>
      <c r="AF830" s="21"/>
      <c r="AR830" s="127" t="str">
        <f>IF(AS830="","",MAX(AR$229:AR829)+1)</f>
        <v/>
      </c>
      <c r="AW830" s="131" t="str">
        <f t="shared" si="36"/>
        <v/>
      </c>
      <c r="AX830" s="131" t="str">
        <f t="shared" si="37"/>
        <v/>
      </c>
      <c r="AY830" s="131" t="str">
        <f t="shared" si="38"/>
        <v/>
      </c>
      <c r="AZ830" s="131" t="str">
        <f t="shared" si="39"/>
        <v/>
      </c>
      <c r="BA830" s="131"/>
      <c r="BB830" s="131"/>
      <c r="BC830" s="191"/>
      <c r="BF830" s="191"/>
    </row>
    <row r="831" spans="1:58">
      <c r="A831" s="21"/>
      <c r="B831" s="601"/>
      <c r="C831" s="602"/>
      <c r="D831" s="602"/>
      <c r="E831" s="602"/>
      <c r="F831" s="602"/>
      <c r="G831" s="602"/>
      <c r="H831" s="602"/>
      <c r="I831" s="602"/>
      <c r="J831" s="602"/>
      <c r="K831" s="602"/>
      <c r="L831" s="602"/>
      <c r="M831" s="602"/>
      <c r="N831" s="602"/>
      <c r="O831" s="602"/>
      <c r="P831" s="602"/>
      <c r="Q831" s="602"/>
      <c r="R831" s="602"/>
      <c r="S831" s="602"/>
      <c r="T831" s="602"/>
      <c r="U831" s="602"/>
      <c r="V831" s="602"/>
      <c r="W831" s="602"/>
      <c r="X831" s="602"/>
      <c r="Y831" s="602"/>
      <c r="Z831" s="602"/>
      <c r="AA831" s="602"/>
      <c r="AB831" s="602"/>
      <c r="AC831" s="602"/>
      <c r="AD831" s="602"/>
      <c r="AE831" s="603"/>
      <c r="AF831" s="21"/>
      <c r="AR831" s="127" t="str">
        <f>IF(AS831="","",MAX(AR$229:AR830)+1)</f>
        <v/>
      </c>
      <c r="AW831" s="131" t="str">
        <f t="shared" si="36"/>
        <v/>
      </c>
      <c r="AX831" s="131" t="str">
        <f t="shared" si="37"/>
        <v/>
      </c>
      <c r="AY831" s="131" t="str">
        <f t="shared" si="38"/>
        <v/>
      </c>
      <c r="AZ831" s="131" t="str">
        <f t="shared" si="39"/>
        <v/>
      </c>
      <c r="BA831" s="131"/>
      <c r="BB831" s="131"/>
      <c r="BC831" s="191"/>
      <c r="BF831" s="191"/>
    </row>
    <row r="832" spans="1:58">
      <c r="A832" s="21"/>
      <c r="B832" s="601"/>
      <c r="C832" s="602"/>
      <c r="D832" s="602"/>
      <c r="E832" s="602"/>
      <c r="F832" s="602"/>
      <c r="G832" s="602"/>
      <c r="H832" s="602"/>
      <c r="I832" s="602"/>
      <c r="J832" s="602"/>
      <c r="K832" s="602"/>
      <c r="L832" s="602"/>
      <c r="M832" s="602"/>
      <c r="N832" s="602"/>
      <c r="O832" s="602"/>
      <c r="P832" s="602"/>
      <c r="Q832" s="602"/>
      <c r="R832" s="602"/>
      <c r="S832" s="602"/>
      <c r="T832" s="602"/>
      <c r="U832" s="602"/>
      <c r="V832" s="602"/>
      <c r="W832" s="602"/>
      <c r="X832" s="602"/>
      <c r="Y832" s="602"/>
      <c r="Z832" s="602"/>
      <c r="AA832" s="602"/>
      <c r="AB832" s="602"/>
      <c r="AC832" s="602"/>
      <c r="AD832" s="602"/>
      <c r="AE832" s="603"/>
      <c r="AF832" s="21"/>
      <c r="AR832" s="127" t="str">
        <f>IF(AS832="","",MAX(AR$229:AR831)+1)</f>
        <v/>
      </c>
      <c r="AW832" s="131" t="str">
        <f t="shared" si="36"/>
        <v/>
      </c>
      <c r="AX832" s="131" t="str">
        <f t="shared" si="37"/>
        <v/>
      </c>
      <c r="AY832" s="131" t="str">
        <f t="shared" si="38"/>
        <v/>
      </c>
      <c r="AZ832" s="131" t="str">
        <f t="shared" si="39"/>
        <v/>
      </c>
      <c r="BA832" s="131"/>
      <c r="BB832" s="131"/>
      <c r="BC832" s="191"/>
      <c r="BF832" s="191"/>
    </row>
    <row r="833" spans="1:58">
      <c r="A833" s="21"/>
      <c r="B833" s="604"/>
      <c r="C833" s="605"/>
      <c r="D833" s="605"/>
      <c r="E833" s="605"/>
      <c r="F833" s="605"/>
      <c r="G833" s="605"/>
      <c r="H833" s="605"/>
      <c r="I833" s="605"/>
      <c r="J833" s="605"/>
      <c r="K833" s="605"/>
      <c r="L833" s="605"/>
      <c r="M833" s="605"/>
      <c r="N833" s="605"/>
      <c r="O833" s="605"/>
      <c r="P833" s="605"/>
      <c r="Q833" s="605"/>
      <c r="R833" s="605"/>
      <c r="S833" s="605"/>
      <c r="T833" s="605"/>
      <c r="U833" s="605"/>
      <c r="V833" s="605"/>
      <c r="W833" s="605"/>
      <c r="X833" s="605"/>
      <c r="Y833" s="605"/>
      <c r="Z833" s="605"/>
      <c r="AA833" s="605"/>
      <c r="AB833" s="605"/>
      <c r="AC833" s="605"/>
      <c r="AD833" s="605"/>
      <c r="AE833" s="606"/>
      <c r="AF833" s="21"/>
      <c r="AR833" s="127" t="str">
        <f>IF(AS833="","",MAX(AR$229:AR832)+1)</f>
        <v/>
      </c>
      <c r="AW833" s="131" t="str">
        <f t="shared" si="36"/>
        <v/>
      </c>
      <c r="AX833" s="131" t="str">
        <f t="shared" si="37"/>
        <v/>
      </c>
      <c r="AY833" s="131" t="str">
        <f t="shared" si="38"/>
        <v/>
      </c>
      <c r="AZ833" s="131" t="str">
        <f t="shared" si="39"/>
        <v/>
      </c>
      <c r="BA833" s="131"/>
      <c r="BB833" s="131"/>
      <c r="BC833" s="191"/>
      <c r="BF833" s="191"/>
    </row>
    <row r="834" spans="1:58" ht="7.25" customHeight="1">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R834" s="127" t="str">
        <f>IF(AS834="","",MAX(AR$229:AR833)+1)</f>
        <v/>
      </c>
      <c r="AW834" s="131" t="str">
        <f t="shared" si="36"/>
        <v/>
      </c>
      <c r="AX834" s="131" t="str">
        <f t="shared" si="37"/>
        <v/>
      </c>
      <c r="AY834" s="131" t="str">
        <f t="shared" si="38"/>
        <v/>
      </c>
      <c r="AZ834" s="131" t="str">
        <f t="shared" si="39"/>
        <v/>
      </c>
      <c r="BA834" s="131"/>
      <c r="BB834" s="131"/>
      <c r="BC834" s="191"/>
      <c r="BF834" s="191"/>
    </row>
    <row r="835" spans="1:58" ht="150" customHeight="1">
      <c r="A835" s="53"/>
      <c r="B835" s="30"/>
      <c r="C835" s="409" t="s">
        <v>500</v>
      </c>
      <c r="D835" s="409"/>
      <c r="E835" s="409"/>
      <c r="F835" s="409"/>
      <c r="G835" s="409"/>
      <c r="H835" s="409"/>
      <c r="I835" s="409"/>
      <c r="J835" s="409"/>
      <c r="K835" s="409"/>
      <c r="L835" s="409"/>
      <c r="M835" s="409"/>
      <c r="N835" s="409"/>
      <c r="O835" s="409"/>
      <c r="P835" s="409"/>
      <c r="Q835" s="409"/>
      <c r="R835" s="409"/>
      <c r="S835" s="409"/>
      <c r="T835" s="409"/>
      <c r="U835" s="409"/>
      <c r="V835" s="409"/>
      <c r="W835" s="409"/>
      <c r="X835" s="409"/>
      <c r="Y835" s="409"/>
      <c r="Z835" s="409"/>
      <c r="AA835" s="409"/>
      <c r="AB835" s="409"/>
      <c r="AC835" s="409"/>
      <c r="AD835" s="409"/>
      <c r="AE835" s="30"/>
      <c r="AF835" s="21"/>
      <c r="AR835" s="127" t="str">
        <f>IF(AS835="","",MAX(AR$229:AR834)+1)</f>
        <v/>
      </c>
      <c r="AW835" s="131" t="str">
        <f t="shared" si="36"/>
        <v/>
      </c>
      <c r="AX835" s="131" t="str">
        <f t="shared" si="37"/>
        <v/>
      </c>
      <c r="AY835" s="131" t="str">
        <f t="shared" si="38"/>
        <v/>
      </c>
      <c r="AZ835" s="131" t="str">
        <f t="shared" si="39"/>
        <v/>
      </c>
      <c r="BA835" s="131"/>
      <c r="BB835" s="131"/>
      <c r="BC835" s="191"/>
      <c r="BF835" s="191"/>
    </row>
    <row r="836" spans="1:58" ht="10.25" customHeight="1">
      <c r="A836" s="53"/>
      <c r="B836" s="9"/>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21"/>
      <c r="AR836" s="127" t="str">
        <f>IF(AS836="","",MAX(AR$229:AR835)+1)</f>
        <v/>
      </c>
      <c r="AW836" s="131" t="str">
        <f t="shared" si="36"/>
        <v/>
      </c>
      <c r="AX836" s="131" t="str">
        <f t="shared" si="37"/>
        <v/>
      </c>
      <c r="AY836" s="131" t="str">
        <f t="shared" si="38"/>
        <v/>
      </c>
      <c r="AZ836" s="131" t="str">
        <f t="shared" si="39"/>
        <v/>
      </c>
      <c r="BA836" s="131"/>
      <c r="BB836" s="131"/>
      <c r="BC836" s="191"/>
      <c r="BF836" s="191"/>
    </row>
    <row r="837" spans="1:58" ht="20.149999999999999" customHeight="1">
      <c r="A837" s="413">
        <f>A807+1</f>
        <v>14</v>
      </c>
      <c r="B837" s="413"/>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7"/>
      <c r="AF837" s="7"/>
      <c r="AW837" s="131" t="str">
        <f t="shared" si="36"/>
        <v/>
      </c>
      <c r="AX837" s="131" t="str">
        <f t="shared" si="37"/>
        <v/>
      </c>
      <c r="AY837" s="131" t="str">
        <f t="shared" si="38"/>
        <v/>
      </c>
      <c r="AZ837" s="131" t="str">
        <f t="shared" si="39"/>
        <v/>
      </c>
      <c r="BA837" s="131"/>
      <c r="BB837" s="131"/>
      <c r="BC837" s="191"/>
      <c r="BF837" s="191"/>
    </row>
    <row r="838" spans="1:58" ht="10.25" customHeight="1">
      <c r="A838" s="53"/>
      <c r="B838" s="9"/>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21"/>
    </row>
    <row r="839" spans="1:58" ht="10.25" customHeight="1">
      <c r="A839" s="21"/>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21"/>
    </row>
    <row r="840" spans="1:58" ht="20.149999999999999" customHeight="1">
      <c r="A840" s="21"/>
      <c r="B840" s="8"/>
      <c r="C840" s="434" t="s">
        <v>501</v>
      </c>
      <c r="D840" s="434"/>
      <c r="E840" s="434"/>
      <c r="F840" s="434"/>
      <c r="G840" s="434"/>
      <c r="H840" s="434"/>
      <c r="I840" s="434"/>
      <c r="J840" s="434"/>
      <c r="K840" s="434"/>
      <c r="L840" s="434"/>
      <c r="M840" s="434"/>
      <c r="N840" s="434"/>
      <c r="O840" s="434"/>
      <c r="P840" s="434"/>
      <c r="Q840" s="434"/>
      <c r="R840" s="434"/>
      <c r="S840" s="434"/>
      <c r="T840" s="434"/>
      <c r="U840" s="434"/>
      <c r="V840" s="434"/>
      <c r="W840" s="434"/>
      <c r="X840" s="434"/>
      <c r="Y840" s="434"/>
      <c r="Z840" s="434"/>
      <c r="AA840" s="434"/>
      <c r="AB840" s="434"/>
      <c r="AC840" s="434"/>
      <c r="AD840" s="434"/>
      <c r="AE840" s="8"/>
      <c r="AF840" s="21"/>
      <c r="AJ840" s="90" t="b">
        <f>IF(COUNTIF(AJ850:AJ1423,TRUE)&gt;0,TRUE,FALSE)</f>
        <v>0</v>
      </c>
    </row>
    <row r="841" spans="1:58" ht="10.25" customHeight="1">
      <c r="A841" s="21"/>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21"/>
    </row>
    <row r="842" spans="1:58" ht="7.25" customHeight="1">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row>
    <row r="843" spans="1:58" ht="45" customHeight="1">
      <c r="A843" s="53"/>
      <c r="B843" s="408" t="s">
        <v>502</v>
      </c>
      <c r="C843" s="408"/>
      <c r="D843" s="408"/>
      <c r="E843" s="408"/>
      <c r="F843" s="408"/>
      <c r="G843" s="408"/>
      <c r="H843" s="408"/>
      <c r="I843" s="408"/>
      <c r="J843" s="408"/>
      <c r="K843" s="408"/>
      <c r="L843" s="408"/>
      <c r="M843" s="408"/>
      <c r="N843" s="408"/>
      <c r="O843" s="408"/>
      <c r="P843" s="408"/>
      <c r="Q843" s="408"/>
      <c r="R843" s="408"/>
      <c r="S843" s="408"/>
      <c r="T843" s="408"/>
      <c r="U843" s="408"/>
      <c r="V843" s="408"/>
      <c r="W843" s="408"/>
      <c r="X843" s="408"/>
      <c r="Y843" s="408"/>
      <c r="Z843" s="408"/>
      <c r="AA843" s="408"/>
      <c r="AB843" s="408"/>
      <c r="AC843" s="408"/>
      <c r="AD843" s="408"/>
      <c r="AE843" s="408"/>
      <c r="AF843" s="21"/>
    </row>
    <row r="844" spans="1:58" ht="85.25" customHeight="1">
      <c r="A844" s="53"/>
      <c r="B844" s="435" t="s">
        <v>503</v>
      </c>
      <c r="C844" s="435"/>
      <c r="D844" s="435"/>
      <c r="E844" s="435"/>
      <c r="F844" s="435"/>
      <c r="G844" s="435"/>
      <c r="H844" s="435"/>
      <c r="I844" s="435"/>
      <c r="J844" s="435"/>
      <c r="K844" s="435"/>
      <c r="L844" s="435"/>
      <c r="M844" s="435"/>
      <c r="N844" s="435"/>
      <c r="O844" s="435"/>
      <c r="P844" s="435"/>
      <c r="Q844" s="435"/>
      <c r="R844" s="435"/>
      <c r="S844" s="435"/>
      <c r="T844" s="435"/>
      <c r="U844" s="435"/>
      <c r="V844" s="435"/>
      <c r="W844" s="435"/>
      <c r="X844" s="435"/>
      <c r="Y844" s="435"/>
      <c r="Z844" s="435"/>
      <c r="AA844" s="435"/>
      <c r="AB844" s="435"/>
      <c r="AC844" s="435"/>
      <c r="AD844" s="435"/>
      <c r="AE844" s="435"/>
      <c r="AF844" s="21"/>
    </row>
    <row r="845" spans="1:58" ht="45" customHeight="1">
      <c r="A845" s="53"/>
      <c r="B845" s="408" t="s">
        <v>504</v>
      </c>
      <c r="C845" s="408"/>
      <c r="D845" s="408"/>
      <c r="E845" s="408"/>
      <c r="F845" s="408"/>
      <c r="G845" s="408"/>
      <c r="H845" s="408"/>
      <c r="I845" s="408"/>
      <c r="J845" s="408"/>
      <c r="K845" s="408"/>
      <c r="L845" s="408"/>
      <c r="M845" s="408"/>
      <c r="N845" s="408"/>
      <c r="O845" s="408"/>
      <c r="P845" s="408"/>
      <c r="Q845" s="408"/>
      <c r="R845" s="408"/>
      <c r="S845" s="408"/>
      <c r="T845" s="408"/>
      <c r="U845" s="408"/>
      <c r="V845" s="408"/>
      <c r="W845" s="408"/>
      <c r="X845" s="408"/>
      <c r="Y845" s="408"/>
      <c r="Z845" s="408"/>
      <c r="AA845" s="408"/>
      <c r="AB845" s="408"/>
      <c r="AC845" s="408"/>
      <c r="AD845" s="408"/>
      <c r="AE845" s="408"/>
      <c r="AF845" s="21"/>
      <c r="AW845" s="131" t="str">
        <f t="shared" ref="AW845:AW851" si="42">IFERROR(INDEX($AS$242:$AS$835,MATCH(ROW()-ROW($AW$226),$AR$242:$AR$835,0)),"")</f>
        <v/>
      </c>
      <c r="AX845" s="131" t="str">
        <f t="shared" ref="AX845:AX851" si="43">IFERROR(INDEX($AT$242:$AT$835,MATCH(ROW()-ROW($AX$226),$AR$242:$AR$835,0)),"")</f>
        <v/>
      </c>
      <c r="AY845" s="131" t="str">
        <f t="shared" ref="AY845:AY851" si="44">IFERROR(INDEX($AU$242:$AU$835,MATCH(ROW()-ROW($AY$226),$AR$242:$AR$835,0)),"")</f>
        <v/>
      </c>
      <c r="AZ845" s="131" t="str">
        <f t="shared" ref="AZ845:AZ851" si="45">IFERROR(INDEX($AV$242:$AV$835,MATCH(ROW()-ROW($AZ$226),$AR$242:$AR$835,0)),"")</f>
        <v/>
      </c>
      <c r="BA845" s="131"/>
      <c r="BB845" s="131"/>
      <c r="BC845" s="191"/>
      <c r="BF845" s="191"/>
    </row>
    <row r="846" spans="1:58" ht="75" customHeight="1">
      <c r="A846" s="53"/>
      <c r="B846" s="456" t="s">
        <v>505</v>
      </c>
      <c r="C846" s="456"/>
      <c r="D846" s="456"/>
      <c r="E846" s="456"/>
      <c r="F846" s="456"/>
      <c r="G846" s="456"/>
      <c r="H846" s="456"/>
      <c r="I846" s="456"/>
      <c r="J846" s="456"/>
      <c r="K846" s="456"/>
      <c r="L846" s="456"/>
      <c r="M846" s="456"/>
      <c r="N846" s="456"/>
      <c r="O846" s="456"/>
      <c r="P846" s="456"/>
      <c r="Q846" s="456"/>
      <c r="R846" s="456"/>
      <c r="S846" s="456"/>
      <c r="T846" s="456"/>
      <c r="U846" s="456"/>
      <c r="V846" s="456"/>
      <c r="W846" s="456"/>
      <c r="X846" s="456"/>
      <c r="Y846" s="456"/>
      <c r="Z846" s="456"/>
      <c r="AA846" s="456"/>
      <c r="AB846" s="456"/>
      <c r="AC846" s="456"/>
      <c r="AD846" s="456"/>
      <c r="AE846" s="456"/>
      <c r="AF846" s="21"/>
      <c r="AW846" s="131" t="str">
        <f t="shared" si="42"/>
        <v/>
      </c>
      <c r="AX846" s="131" t="str">
        <f t="shared" si="43"/>
        <v/>
      </c>
      <c r="AY846" s="131" t="str">
        <f t="shared" si="44"/>
        <v/>
      </c>
      <c r="AZ846" s="131" t="str">
        <f t="shared" si="45"/>
        <v/>
      </c>
      <c r="BA846" s="131"/>
      <c r="BB846" s="131"/>
      <c r="BC846" s="191"/>
      <c r="BF846" s="191"/>
    </row>
    <row r="847" spans="1:58" ht="20.149999999999999" customHeight="1">
      <c r="A847" s="53"/>
      <c r="B847" s="625" t="s">
        <v>506</v>
      </c>
      <c r="C847" s="625"/>
      <c r="D847" s="625"/>
      <c r="E847" s="625"/>
      <c r="F847" s="625"/>
      <c r="G847" s="625"/>
      <c r="H847" s="625"/>
      <c r="I847" s="625"/>
      <c r="J847" s="625"/>
      <c r="K847" s="625"/>
      <c r="L847" s="625"/>
      <c r="M847" s="625"/>
      <c r="N847" s="625"/>
      <c r="O847" s="625"/>
      <c r="P847" s="625"/>
      <c r="Q847" s="625"/>
      <c r="R847" s="625"/>
      <c r="S847" s="625"/>
      <c r="T847" s="625"/>
      <c r="U847" s="625"/>
      <c r="V847" s="625"/>
      <c r="W847" s="625"/>
      <c r="X847" s="625"/>
      <c r="Y847" s="625"/>
      <c r="Z847" s="625"/>
      <c r="AA847" s="625"/>
      <c r="AB847" s="625"/>
      <c r="AC847" s="625"/>
      <c r="AD847" s="625"/>
      <c r="AE847" s="625"/>
      <c r="AF847" s="21"/>
      <c r="AK847" s="6" t="s">
        <v>507</v>
      </c>
      <c r="AW847" s="131" t="str">
        <f t="shared" si="42"/>
        <v/>
      </c>
      <c r="AX847" s="131" t="str">
        <f t="shared" si="43"/>
        <v/>
      </c>
      <c r="AY847" s="131" t="str">
        <f t="shared" si="44"/>
        <v/>
      </c>
      <c r="AZ847" s="131" t="str">
        <f t="shared" si="45"/>
        <v/>
      </c>
      <c r="BA847" s="131"/>
      <c r="BB847" s="131"/>
      <c r="BC847" s="191"/>
      <c r="BF847" s="191"/>
    </row>
    <row r="848" spans="1:58" ht="20.149999999999999" customHeight="1">
      <c r="A848" s="53"/>
      <c r="B848" s="435" t="s">
        <v>508</v>
      </c>
      <c r="C848" s="435"/>
      <c r="D848" s="435"/>
      <c r="E848" s="435"/>
      <c r="F848" s="435"/>
      <c r="G848" s="435"/>
      <c r="H848" s="435"/>
      <c r="I848" s="435"/>
      <c r="J848" s="435"/>
      <c r="K848" s="435"/>
      <c r="L848" s="435"/>
      <c r="M848" s="435"/>
      <c r="N848" s="435"/>
      <c r="O848" s="435"/>
      <c r="P848" s="435"/>
      <c r="Q848" s="435"/>
      <c r="R848" s="435"/>
      <c r="S848" s="435"/>
      <c r="T848" s="435"/>
      <c r="U848" s="435"/>
      <c r="V848" s="435"/>
      <c r="W848" s="435"/>
      <c r="X848" s="435"/>
      <c r="Y848" s="435"/>
      <c r="Z848" s="435"/>
      <c r="AA848" s="435"/>
      <c r="AB848" s="435"/>
      <c r="AC848" s="435"/>
      <c r="AD848" s="435"/>
      <c r="AE848" s="435"/>
      <c r="AF848" s="21"/>
      <c r="AK848" s="6" t="s">
        <v>397</v>
      </c>
      <c r="AW848" s="131" t="str">
        <f t="shared" si="42"/>
        <v/>
      </c>
      <c r="AX848" s="131" t="str">
        <f t="shared" si="43"/>
        <v/>
      </c>
      <c r="AY848" s="131" t="str">
        <f t="shared" si="44"/>
        <v/>
      </c>
      <c r="AZ848" s="131" t="str">
        <f t="shared" si="45"/>
        <v/>
      </c>
      <c r="BA848" s="131"/>
      <c r="BB848" s="131"/>
      <c r="BC848" s="191"/>
      <c r="BF848" s="191"/>
    </row>
    <row r="849" spans="1:71" ht="20.149999999999999" customHeight="1">
      <c r="A849" s="53"/>
      <c r="B849" s="435" t="s">
        <v>509</v>
      </c>
      <c r="C849" s="435"/>
      <c r="D849" s="435"/>
      <c r="E849" s="435"/>
      <c r="F849" s="435"/>
      <c r="G849" s="435"/>
      <c r="H849" s="435"/>
      <c r="I849" s="435"/>
      <c r="J849" s="435"/>
      <c r="K849" s="435"/>
      <c r="L849" s="435"/>
      <c r="M849" s="435"/>
      <c r="N849" s="435"/>
      <c r="O849" s="435"/>
      <c r="P849" s="435"/>
      <c r="Q849" s="435"/>
      <c r="R849" s="435"/>
      <c r="S849" s="435"/>
      <c r="T849" s="435"/>
      <c r="U849" s="435"/>
      <c r="V849" s="435"/>
      <c r="W849" s="435"/>
      <c r="X849" s="435"/>
      <c r="Y849" s="435"/>
      <c r="Z849" s="435"/>
      <c r="AA849" s="435"/>
      <c r="AB849" s="435"/>
      <c r="AC849" s="435"/>
      <c r="AD849" s="435"/>
      <c r="AE849" s="435"/>
      <c r="AF849" s="21"/>
      <c r="AK849" s="6" t="s">
        <v>510</v>
      </c>
      <c r="AQ849" s="127"/>
      <c r="AT849" s="133"/>
      <c r="AU849" s="134"/>
      <c r="AV849" s="134"/>
      <c r="AW849" s="131" t="str">
        <f t="shared" si="42"/>
        <v/>
      </c>
      <c r="AX849" s="131" t="str">
        <f t="shared" si="43"/>
        <v/>
      </c>
      <c r="AY849" s="131" t="str">
        <f t="shared" si="44"/>
        <v/>
      </c>
      <c r="AZ849" s="131" t="str">
        <f t="shared" si="45"/>
        <v/>
      </c>
      <c r="BA849" s="131"/>
      <c r="BB849" s="131"/>
      <c r="BC849" s="191"/>
      <c r="BF849" s="191"/>
    </row>
    <row r="850" spans="1:71" ht="7.25" customHeight="1">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K850" s="6" t="s">
        <v>399</v>
      </c>
      <c r="AQ850" s="135"/>
      <c r="AS850" s="130"/>
      <c r="AT850" s="135"/>
      <c r="AU850" s="136"/>
      <c r="AV850" s="136"/>
      <c r="AW850" s="131" t="str">
        <f t="shared" si="42"/>
        <v/>
      </c>
      <c r="AX850" s="131" t="str">
        <f t="shared" si="43"/>
        <v/>
      </c>
      <c r="AY850" s="131" t="str">
        <f t="shared" si="44"/>
        <v/>
      </c>
      <c r="AZ850" s="131" t="str">
        <f t="shared" si="45"/>
        <v/>
      </c>
      <c r="BA850" s="131"/>
      <c r="BB850" s="131"/>
      <c r="BC850" s="191"/>
      <c r="BF850" s="191"/>
    </row>
    <row r="851" spans="1:71" ht="20.149999999999999" customHeight="1">
      <c r="A851" s="53"/>
      <c r="B851" s="50" t="s">
        <v>511</v>
      </c>
      <c r="C851" s="34"/>
      <c r="D851" s="34"/>
      <c r="E851" s="34"/>
      <c r="F851" s="34"/>
      <c r="G851" s="34"/>
      <c r="H851" s="34"/>
      <c r="I851" s="34"/>
      <c r="J851" s="34"/>
      <c r="K851" s="34"/>
      <c r="L851" s="34"/>
      <c r="M851" s="34"/>
      <c r="N851" s="34"/>
      <c r="O851" s="34"/>
      <c r="P851" s="34"/>
      <c r="Q851" s="34"/>
      <c r="R851" s="34"/>
      <c r="S851" s="34"/>
      <c r="T851" s="34"/>
      <c r="U851" s="21"/>
      <c r="V851" s="21"/>
      <c r="W851" s="21"/>
      <c r="X851" s="21"/>
      <c r="Y851" s="21"/>
      <c r="Z851" s="21"/>
      <c r="AA851" s="21"/>
      <c r="AB851" s="21"/>
      <c r="AC851" s="21"/>
      <c r="AD851" s="21"/>
      <c r="AE851" s="21"/>
      <c r="AF851" s="21"/>
      <c r="AK851" s="6" t="s">
        <v>512</v>
      </c>
      <c r="AQ851" s="127"/>
      <c r="AS851" s="128"/>
      <c r="AT851" s="128"/>
      <c r="AU851" s="129"/>
      <c r="AV851" s="129"/>
      <c r="AW851" s="131" t="str">
        <f t="shared" si="42"/>
        <v/>
      </c>
      <c r="AX851" s="131" t="str">
        <f t="shared" si="43"/>
        <v/>
      </c>
      <c r="AY851" s="131" t="str">
        <f t="shared" si="44"/>
        <v/>
      </c>
      <c r="AZ851" s="131" t="str">
        <f t="shared" si="45"/>
        <v/>
      </c>
      <c r="BA851" s="131"/>
      <c r="BB851" s="131"/>
      <c r="BC851" s="191"/>
      <c r="BF851" s="191"/>
    </row>
    <row r="852" spans="1:71" ht="20.149999999999999" customHeight="1">
      <c r="A852" s="53"/>
      <c r="B852" s="35"/>
      <c r="C852" s="35"/>
      <c r="D852" s="35"/>
      <c r="E852" s="41">
        <v>1</v>
      </c>
      <c r="F852" s="614" t="s">
        <v>513</v>
      </c>
      <c r="G852" s="614"/>
      <c r="H852" s="614"/>
      <c r="I852" s="614"/>
      <c r="J852" s="614"/>
      <c r="K852" s="614"/>
      <c r="L852" s="614"/>
      <c r="M852" s="614"/>
      <c r="N852" s="614"/>
      <c r="O852" s="614"/>
      <c r="P852" s="614"/>
      <c r="Q852" s="614"/>
      <c r="R852" s="614"/>
      <c r="S852" s="614"/>
      <c r="T852" s="614"/>
      <c r="U852" s="614"/>
      <c r="V852" s="614"/>
      <c r="W852" s="614"/>
      <c r="X852" s="614"/>
      <c r="Y852" s="614"/>
      <c r="Z852" s="614"/>
      <c r="AA852" s="614"/>
      <c r="AB852" s="614"/>
      <c r="AC852" s="35"/>
      <c r="AD852" s="21"/>
      <c r="AE852" s="21"/>
      <c r="AF852" s="21"/>
      <c r="AK852" s="6" t="s">
        <v>401</v>
      </c>
    </row>
    <row r="853" spans="1:71" ht="40.25" customHeight="1">
      <c r="A853" s="53"/>
      <c r="B853" s="35"/>
      <c r="C853" s="35"/>
      <c r="D853" s="35"/>
      <c r="E853" s="41">
        <v>2</v>
      </c>
      <c r="F853" s="596" t="s">
        <v>514</v>
      </c>
      <c r="G853" s="596"/>
      <c r="H853" s="596"/>
      <c r="I853" s="596"/>
      <c r="J853" s="596"/>
      <c r="K853" s="596"/>
      <c r="L853" s="596"/>
      <c r="M853" s="596"/>
      <c r="N853" s="596"/>
      <c r="O853" s="596"/>
      <c r="P853" s="596"/>
      <c r="Q853" s="596"/>
      <c r="R853" s="596"/>
      <c r="S853" s="596"/>
      <c r="T853" s="596"/>
      <c r="U853" s="596"/>
      <c r="V853" s="596"/>
      <c r="W853" s="596"/>
      <c r="X853" s="596"/>
      <c r="Y853" s="596"/>
      <c r="Z853" s="596"/>
      <c r="AA853" s="596"/>
      <c r="AB853" s="596"/>
      <c r="AC853" s="21"/>
      <c r="AD853" s="21"/>
      <c r="AE853" s="21"/>
      <c r="AF853" s="21"/>
      <c r="AK853" s="6" t="s">
        <v>515</v>
      </c>
      <c r="AQ853" s="653" t="s">
        <v>142</v>
      </c>
      <c r="AS853" s="385" t="s">
        <v>143</v>
      </c>
      <c r="AT853" s="654"/>
      <c r="AU853" s="654"/>
      <c r="AV853" s="654"/>
      <c r="AW853" s="654"/>
      <c r="AX853" s="654"/>
      <c r="AY853" s="654"/>
      <c r="AZ853" s="654"/>
      <c r="BA853" s="185"/>
      <c r="BB853" s="185"/>
      <c r="BC853" s="188"/>
      <c r="BD853" s="385" t="s">
        <v>516</v>
      </c>
      <c r="BE853" s="385"/>
      <c r="BF853" s="188"/>
    </row>
    <row r="854" spans="1:71" ht="20.149999999999999" customHeight="1">
      <c r="A854" s="53"/>
      <c r="B854" s="35"/>
      <c r="C854" s="35"/>
      <c r="D854" s="35"/>
      <c r="E854" s="41">
        <v>3</v>
      </c>
      <c r="F854" s="596" t="s">
        <v>517</v>
      </c>
      <c r="G854" s="596"/>
      <c r="H854" s="596"/>
      <c r="I854" s="596"/>
      <c r="J854" s="596"/>
      <c r="K854" s="596"/>
      <c r="L854" s="596"/>
      <c r="M854" s="596"/>
      <c r="N854" s="596"/>
      <c r="O854" s="596"/>
      <c r="P854" s="596"/>
      <c r="Q854" s="596"/>
      <c r="R854" s="596"/>
      <c r="S854" s="596"/>
      <c r="T854" s="596"/>
      <c r="U854" s="596"/>
      <c r="V854" s="596"/>
      <c r="W854" s="596"/>
      <c r="X854" s="596"/>
      <c r="Y854" s="596"/>
      <c r="Z854" s="596"/>
      <c r="AA854" s="596"/>
      <c r="AB854" s="596"/>
      <c r="AC854" s="35"/>
      <c r="AD854" s="21"/>
      <c r="AE854" s="21"/>
      <c r="AF854" s="21"/>
      <c r="AK854" s="6" t="s">
        <v>403</v>
      </c>
      <c r="AQ854" s="653"/>
      <c r="AS854" s="385"/>
      <c r="AT854" s="654"/>
      <c r="AU854" s="654"/>
      <c r="AV854" s="654"/>
      <c r="AW854" s="654"/>
      <c r="AX854" s="654"/>
      <c r="AY854" s="654"/>
      <c r="AZ854" s="654"/>
      <c r="BA854" s="185"/>
      <c r="BB854" s="185"/>
      <c r="BC854" s="188"/>
      <c r="BD854" s="385"/>
      <c r="BE854" s="385"/>
      <c r="BF854" s="188"/>
      <c r="BG854" s="650" t="s">
        <v>145</v>
      </c>
      <c r="BH854" s="650"/>
      <c r="BI854" s="650"/>
      <c r="BJ854" s="650"/>
      <c r="BK854" s="650"/>
      <c r="BL854" s="650"/>
      <c r="BM854" s="650"/>
      <c r="BN854" s="650"/>
      <c r="BO854" s="650"/>
      <c r="BP854" s="650"/>
      <c r="BQ854" s="650"/>
      <c r="BR854" s="127"/>
      <c r="BS854" s="127"/>
    </row>
    <row r="855" spans="1:71" ht="20.149999999999999" customHeight="1">
      <c r="A855" s="53"/>
      <c r="B855" s="35"/>
      <c r="C855" s="35"/>
      <c r="D855" s="35"/>
      <c r="E855" s="41">
        <v>4</v>
      </c>
      <c r="F855" s="596" t="s">
        <v>518</v>
      </c>
      <c r="G855" s="596"/>
      <c r="H855" s="596"/>
      <c r="I855" s="596"/>
      <c r="J855" s="596"/>
      <c r="K855" s="596"/>
      <c r="L855" s="596"/>
      <c r="M855" s="596"/>
      <c r="N855" s="596"/>
      <c r="O855" s="596"/>
      <c r="P855" s="596"/>
      <c r="Q855" s="596"/>
      <c r="R855" s="596"/>
      <c r="S855" s="596"/>
      <c r="T855" s="596"/>
      <c r="U855" s="596"/>
      <c r="V855" s="596"/>
      <c r="W855" s="596"/>
      <c r="X855" s="596"/>
      <c r="Y855" s="596"/>
      <c r="Z855" s="596"/>
      <c r="AA855" s="596"/>
      <c r="AB855" s="596"/>
      <c r="AC855" s="21"/>
      <c r="AD855" s="21"/>
      <c r="AE855" s="21"/>
      <c r="AF855" s="21"/>
      <c r="AK855" s="6" t="s">
        <v>519</v>
      </c>
      <c r="AQ855" s="653"/>
      <c r="AS855" s="385"/>
      <c r="AT855" s="654"/>
      <c r="AU855" s="654"/>
      <c r="AV855" s="654"/>
      <c r="AW855" s="654"/>
      <c r="AX855" s="654"/>
      <c r="AY855" s="654"/>
      <c r="AZ855" s="654"/>
      <c r="BA855" s="185"/>
      <c r="BB855" s="185"/>
      <c r="BC855" s="188"/>
      <c r="BD855" s="385"/>
      <c r="BE855" s="385"/>
      <c r="BF855" s="188"/>
      <c r="BG855" s="137"/>
      <c r="BH855" s="137"/>
      <c r="BI855" s="137"/>
      <c r="BJ855" s="137"/>
      <c r="BK855" s="137"/>
      <c r="BL855" s="137"/>
      <c r="BM855" s="137"/>
      <c r="BN855" s="137"/>
      <c r="BO855" s="137"/>
      <c r="BP855" s="137"/>
      <c r="BQ855" s="76"/>
      <c r="BR855" s="137"/>
      <c r="BS855" s="76"/>
    </row>
    <row r="856" spans="1:71" ht="20.149999999999999" customHeight="1">
      <c r="A856" s="53"/>
      <c r="B856" s="35"/>
      <c r="C856" s="35"/>
      <c r="D856" s="35"/>
      <c r="E856" s="41">
        <v>5</v>
      </c>
      <c r="F856" s="596" t="s">
        <v>520</v>
      </c>
      <c r="G856" s="596"/>
      <c r="H856" s="596"/>
      <c r="I856" s="596"/>
      <c r="J856" s="596"/>
      <c r="K856" s="596"/>
      <c r="L856" s="596"/>
      <c r="M856" s="596"/>
      <c r="N856" s="596"/>
      <c r="O856" s="596"/>
      <c r="P856" s="596"/>
      <c r="Q856" s="596"/>
      <c r="R856" s="596"/>
      <c r="S856" s="596"/>
      <c r="T856" s="596"/>
      <c r="U856" s="596"/>
      <c r="V856" s="596"/>
      <c r="W856" s="596"/>
      <c r="X856" s="596"/>
      <c r="Y856" s="596"/>
      <c r="Z856" s="596"/>
      <c r="AA856" s="596"/>
      <c r="AB856" s="596"/>
      <c r="AC856" s="35"/>
      <c r="AD856" s="21"/>
      <c r="AE856" s="21"/>
      <c r="AF856" s="21"/>
      <c r="AK856" s="6" t="s">
        <v>405</v>
      </c>
      <c r="AQ856" s="653"/>
      <c r="AS856" s="385"/>
      <c r="AT856" s="654"/>
      <c r="AU856" s="654"/>
      <c r="AV856" s="654"/>
      <c r="AW856" s="654"/>
      <c r="AX856" s="654"/>
      <c r="AY856" s="654"/>
      <c r="AZ856" s="654"/>
      <c r="BA856" s="185"/>
      <c r="BB856" s="185"/>
      <c r="BC856" s="188"/>
      <c r="BD856" s="385"/>
      <c r="BE856" s="385"/>
      <c r="BF856" s="188"/>
      <c r="BG856" s="200" t="str">
        <f t="shared" ref="BG856:BG919" si="46">IFERROR(INDEX($AS$871:$AS$1399,MATCH(ROW()-ROW($BG$855),$AR$871:$AR$1399,0)),"")</f>
        <v>Hygiene Packages</v>
      </c>
      <c r="BH856" s="199" t="str">
        <f t="shared" ref="BH856:BH919" si="47">IFERROR(INDEX($AT$871:$AT$1399,MATCH(ROW()-ROW($BH$855),$AR$871:$AR$1399,0)),"")</f>
        <v>Sun</v>
      </c>
      <c r="BI856" s="199" t="str">
        <f t="shared" ref="BI856:BI919" si="48">IFERROR(INDEX($AU$871:$AU$1399,MATCH(ROW()-ROW($BI$855),$AR$871:$AR$1399,0)),"")</f>
        <v>Mon</v>
      </c>
      <c r="BJ856" s="199" t="str">
        <f t="shared" ref="BJ856:BJ919" si="49">IFERROR(INDEX($AV$871:$AV$1399,MATCH(ROW()-ROW($BJ$855),$AR$871:$AR$1399,0)),"")</f>
        <v>Tue</v>
      </c>
      <c r="BK856" s="199" t="str">
        <f t="shared" ref="BK856:BK919" si="50">IFERROR(INDEX($AW$871:$AW$1399,MATCH(ROW()-ROW($BK$855),$AR$871:$AR$1399,0)),"")</f>
        <v>Wed</v>
      </c>
      <c r="BL856" s="199" t="str">
        <f t="shared" ref="BL856:BL919" si="51">IFERROR(INDEX($AX$871:$AX$1399,MATCH(ROW()-ROW($BL$855),$AR$871:$AR$1399,0)),"")</f>
        <v>Thu</v>
      </c>
      <c r="BM856" s="199" t="str">
        <f t="shared" ref="BM856:BM919" si="52">IFERROR(INDEX($AY$871:$AY$1399,MATCH(ROW()-ROW($BM$855),$AR$871:$AR$1399,0)),"")</f>
        <v>Fri</v>
      </c>
      <c r="BN856" s="199" t="str">
        <f t="shared" ref="BN856:BN919" si="53">IFERROR(INDEX($AZ$871:$AZ$1399,MATCH(ROW()-ROW($BN$855),$AR$871:$AR$1399,0)),"")</f>
        <v>Sat</v>
      </c>
      <c r="BO856" s="199">
        <f t="shared" ref="BO856:BO919" si="54">IFERROR(INDEX($BA$871:$BA$1399,MATCH(ROW()-ROW($BO$855),$AR$871:$AR$1399,0)),"")</f>
        <v>0</v>
      </c>
      <c r="BP856" s="199">
        <f t="shared" ref="BP856:BP919" si="55">IFERROR(INDEX($BB$871:$BB$1399,MATCH(ROW()-ROW($BP$855),$AR$871:$AR$1399,0)),"")</f>
        <v>0</v>
      </c>
      <c r="BQ856" s="202" t="str">
        <f t="shared" ref="BQ856:BQ919" si="56">IFERROR(INDEX($BC$871:$BC$1399,MATCH(ROW()-ROW($BQ$855),$AR$871:$AR$1399,0)),"")</f>
        <v>HEADING</v>
      </c>
      <c r="BR856" s="200" t="str">
        <f t="shared" ref="BR856:BR919" si="57">IFERROR(INDEX($BE$871:$BE$1399,MATCH(ROW()-ROW($BR$855),$BD$871:$BD$1399,0)),"")</f>
        <v>Soft Drinks</v>
      </c>
      <c r="BS856" s="202" t="str">
        <f t="shared" ref="BS856:BS919" si="58">IFERROR(INDEX($BF$871:$BF$1399,MATCH(ROW()-ROW($BS$855),$BD$871:$BD$1399,0)),"")</f>
        <v>HEADING</v>
      </c>
    </row>
    <row r="857" spans="1:71" ht="40.25" customHeight="1">
      <c r="A857" s="53"/>
      <c r="B857" s="35"/>
      <c r="C857" s="35"/>
      <c r="D857" s="35"/>
      <c r="E857" s="41">
        <v>6</v>
      </c>
      <c r="F857" s="596" t="s">
        <v>521</v>
      </c>
      <c r="G857" s="596"/>
      <c r="H857" s="596"/>
      <c r="I857" s="596"/>
      <c r="J857" s="596"/>
      <c r="K857" s="596"/>
      <c r="L857" s="596"/>
      <c r="M857" s="596"/>
      <c r="N857" s="596"/>
      <c r="O857" s="596"/>
      <c r="P857" s="596"/>
      <c r="Q857" s="596"/>
      <c r="R857" s="596"/>
      <c r="S857" s="596"/>
      <c r="T857" s="596"/>
      <c r="U857" s="596"/>
      <c r="V857" s="596"/>
      <c r="W857" s="596"/>
      <c r="X857" s="596"/>
      <c r="Y857" s="596"/>
      <c r="Z857" s="596"/>
      <c r="AA857" s="596"/>
      <c r="AB857" s="596"/>
      <c r="AC857" s="21"/>
      <c r="AD857" s="21"/>
      <c r="AE857" s="21"/>
      <c r="AF857" s="21"/>
      <c r="AK857" s="6" t="s">
        <v>522</v>
      </c>
      <c r="AQ857" s="653"/>
      <c r="AS857" s="385"/>
      <c r="AT857" s="654"/>
      <c r="AU857" s="654"/>
      <c r="AV857" s="654"/>
      <c r="AW857" s="654"/>
      <c r="AX857" s="654"/>
      <c r="AY857" s="654"/>
      <c r="AZ857" s="654"/>
      <c r="BA857" s="185"/>
      <c r="BB857" s="185"/>
      <c r="BC857" s="188"/>
      <c r="BD857" s="385"/>
      <c r="BE857" s="385"/>
      <c r="BF857" s="188"/>
      <c r="BG857" s="200" t="str">
        <f t="shared" si="46"/>
        <v/>
      </c>
      <c r="BH857" s="199" t="str">
        <f t="shared" si="47"/>
        <v/>
      </c>
      <c r="BI857" s="199" t="str">
        <f t="shared" si="48"/>
        <v/>
      </c>
      <c r="BJ857" s="199" t="str">
        <f t="shared" si="49"/>
        <v/>
      </c>
      <c r="BK857" s="199" t="str">
        <f t="shared" si="50"/>
        <v/>
      </c>
      <c r="BL857" s="199" t="str">
        <f t="shared" si="51"/>
        <v/>
      </c>
      <c r="BM857" s="199" t="str">
        <f t="shared" si="52"/>
        <v/>
      </c>
      <c r="BN857" s="199" t="str">
        <f t="shared" si="53"/>
        <v/>
      </c>
      <c r="BO857" s="199" t="str">
        <f t="shared" si="54"/>
        <v/>
      </c>
      <c r="BP857" s="199" t="str">
        <f t="shared" si="55"/>
        <v/>
      </c>
      <c r="BQ857" s="202" t="str">
        <f t="shared" si="56"/>
        <v/>
      </c>
      <c r="BR857" s="200" t="str">
        <f t="shared" si="57"/>
        <v/>
      </c>
      <c r="BS857" s="202" t="str">
        <f t="shared" si="58"/>
        <v/>
      </c>
    </row>
    <row r="858" spans="1:71" ht="20.149999999999999" customHeight="1">
      <c r="A858" s="53"/>
      <c r="B858" s="35"/>
      <c r="C858" s="35"/>
      <c r="D858" s="35"/>
      <c r="E858" s="41">
        <v>7</v>
      </c>
      <c r="F858" s="596" t="s">
        <v>523</v>
      </c>
      <c r="G858" s="596"/>
      <c r="H858" s="596"/>
      <c r="I858" s="596"/>
      <c r="J858" s="596"/>
      <c r="K858" s="596"/>
      <c r="L858" s="596"/>
      <c r="M858" s="596"/>
      <c r="N858" s="596"/>
      <c r="O858" s="596"/>
      <c r="P858" s="596"/>
      <c r="Q858" s="596"/>
      <c r="R858" s="596"/>
      <c r="S858" s="596"/>
      <c r="T858" s="596"/>
      <c r="U858" s="596"/>
      <c r="V858" s="596"/>
      <c r="W858" s="596"/>
      <c r="X858" s="596"/>
      <c r="Y858" s="596"/>
      <c r="Z858" s="596"/>
      <c r="AA858" s="596"/>
      <c r="AB858" s="596"/>
      <c r="AC858" s="21"/>
      <c r="AD858" s="21"/>
      <c r="AE858" s="21"/>
      <c r="AF858" s="21"/>
      <c r="AK858" s="6" t="s">
        <v>407</v>
      </c>
      <c r="BG858" s="200" t="str">
        <f t="shared" si="46"/>
        <v/>
      </c>
      <c r="BH858" s="199" t="str">
        <f t="shared" si="47"/>
        <v/>
      </c>
      <c r="BI858" s="199" t="str">
        <f t="shared" si="48"/>
        <v/>
      </c>
      <c r="BJ858" s="199" t="str">
        <f t="shared" si="49"/>
        <v/>
      </c>
      <c r="BK858" s="199" t="str">
        <f t="shared" si="50"/>
        <v/>
      </c>
      <c r="BL858" s="199" t="str">
        <f t="shared" si="51"/>
        <v/>
      </c>
      <c r="BM858" s="199" t="str">
        <f t="shared" si="52"/>
        <v/>
      </c>
      <c r="BN858" s="199" t="str">
        <f t="shared" si="53"/>
        <v/>
      </c>
      <c r="BO858" s="199" t="str">
        <f t="shared" si="54"/>
        <v/>
      </c>
      <c r="BP858" s="199" t="str">
        <f t="shared" si="55"/>
        <v/>
      </c>
      <c r="BQ858" s="202" t="str">
        <f t="shared" si="56"/>
        <v/>
      </c>
      <c r="BR858" s="200" t="str">
        <f t="shared" si="57"/>
        <v/>
      </c>
      <c r="BS858" s="202" t="str">
        <f t="shared" si="58"/>
        <v/>
      </c>
    </row>
    <row r="859" spans="1:71" ht="7.25" customHeight="1">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K859" s="6" t="s">
        <v>524</v>
      </c>
      <c r="AR859" s="127" t="str">
        <f>IF(AS859="","",MAX(AR858:AR$868)+1)</f>
        <v/>
      </c>
      <c r="BD859" s="127" t="str">
        <f>IF(BE859="","",MAX(BD858:BD$868)+1)</f>
        <v/>
      </c>
      <c r="BG859" s="200" t="str">
        <f t="shared" si="46"/>
        <v/>
      </c>
      <c r="BH859" s="199" t="str">
        <f t="shared" si="47"/>
        <v/>
      </c>
      <c r="BI859" s="199" t="str">
        <f t="shared" si="48"/>
        <v/>
      </c>
      <c r="BJ859" s="199" t="str">
        <f t="shared" si="49"/>
        <v/>
      </c>
      <c r="BK859" s="199" t="str">
        <f t="shared" si="50"/>
        <v/>
      </c>
      <c r="BL859" s="199" t="str">
        <f t="shared" si="51"/>
        <v/>
      </c>
      <c r="BM859" s="199" t="str">
        <f t="shared" si="52"/>
        <v/>
      </c>
      <c r="BN859" s="199" t="str">
        <f t="shared" si="53"/>
        <v/>
      </c>
      <c r="BO859" s="199" t="str">
        <f t="shared" si="54"/>
        <v/>
      </c>
      <c r="BP859" s="199" t="str">
        <f t="shared" si="55"/>
        <v/>
      </c>
      <c r="BQ859" s="202" t="str">
        <f t="shared" si="56"/>
        <v/>
      </c>
      <c r="BR859" s="200" t="str">
        <f t="shared" si="57"/>
        <v/>
      </c>
      <c r="BS859" s="202" t="str">
        <f t="shared" si="58"/>
        <v/>
      </c>
    </row>
    <row r="860" spans="1:71" ht="20.149999999999999" customHeight="1" thickBot="1">
      <c r="A860" s="21"/>
      <c r="B860" s="21"/>
      <c r="C860" s="31"/>
      <c r="D860" s="31"/>
      <c r="E860" s="31"/>
      <c r="F860" s="31"/>
      <c r="G860" s="31"/>
      <c r="H860" s="31"/>
      <c r="I860" s="31"/>
      <c r="J860" s="31"/>
      <c r="K860" s="31"/>
      <c r="L860" s="31"/>
      <c r="M860" s="31"/>
      <c r="N860" s="31"/>
      <c r="O860" s="368" t="s">
        <v>525</v>
      </c>
      <c r="P860" s="368"/>
      <c r="Q860" s="368"/>
      <c r="R860" s="368"/>
      <c r="S860" s="368"/>
      <c r="T860" s="368"/>
      <c r="U860" s="368"/>
      <c r="V860" s="368"/>
      <c r="W860" s="368"/>
      <c r="X860" s="368"/>
      <c r="Y860" s="368"/>
      <c r="Z860" s="368"/>
      <c r="AA860" s="368"/>
      <c r="AB860" s="368"/>
      <c r="AC860" s="35"/>
      <c r="AD860" s="35"/>
      <c r="AE860" s="35"/>
      <c r="AF860" s="21"/>
      <c r="AK860" s="6" t="s">
        <v>409</v>
      </c>
      <c r="AR860" s="127" t="str">
        <f>IF(AS860="","",MAX(AR859:AR$868)+1)</f>
        <v/>
      </c>
      <c r="BD860" s="127" t="str">
        <f>IF(BE860="","",MAX(BD859:BD$868)+1)</f>
        <v/>
      </c>
      <c r="BG860" s="200" t="str">
        <f t="shared" si="46"/>
        <v/>
      </c>
      <c r="BH860" s="199" t="str">
        <f t="shared" si="47"/>
        <v/>
      </c>
      <c r="BI860" s="199" t="str">
        <f t="shared" si="48"/>
        <v/>
      </c>
      <c r="BJ860" s="199" t="str">
        <f t="shared" si="49"/>
        <v/>
      </c>
      <c r="BK860" s="199" t="str">
        <f t="shared" si="50"/>
        <v/>
      </c>
      <c r="BL860" s="199" t="str">
        <f t="shared" si="51"/>
        <v/>
      </c>
      <c r="BM860" s="199" t="str">
        <f t="shared" si="52"/>
        <v/>
      </c>
      <c r="BN860" s="199" t="str">
        <f t="shared" si="53"/>
        <v/>
      </c>
      <c r="BO860" s="199" t="str">
        <f t="shared" si="54"/>
        <v/>
      </c>
      <c r="BP860" s="199" t="str">
        <f t="shared" si="55"/>
        <v/>
      </c>
      <c r="BQ860" s="202" t="str">
        <f t="shared" si="56"/>
        <v/>
      </c>
      <c r="BR860" s="200" t="str">
        <f t="shared" si="57"/>
        <v/>
      </c>
      <c r="BS860" s="202" t="str">
        <f t="shared" si="58"/>
        <v/>
      </c>
    </row>
    <row r="861" spans="1:71" ht="20.149999999999999" customHeight="1">
      <c r="A861" s="21"/>
      <c r="B861" s="417" t="s">
        <v>526</v>
      </c>
      <c r="C861" s="418"/>
      <c r="D861" s="418"/>
      <c r="E861" s="418"/>
      <c r="F861" s="418"/>
      <c r="G861" s="418"/>
      <c r="H861" s="418"/>
      <c r="I861" s="418"/>
      <c r="J861" s="418"/>
      <c r="K861" s="418"/>
      <c r="L861" s="419"/>
      <c r="M861" s="26"/>
      <c r="N861" s="26"/>
      <c r="O861" s="370" t="s">
        <v>423</v>
      </c>
      <c r="P861" s="370"/>
      <c r="Q861" s="322" t="s">
        <v>424</v>
      </c>
      <c r="R861" s="322"/>
      <c r="S861" s="362" t="s">
        <v>425</v>
      </c>
      <c r="T861" s="362"/>
      <c r="U861" s="322" t="s">
        <v>426</v>
      </c>
      <c r="V861" s="322"/>
      <c r="W861" s="362" t="s">
        <v>427</v>
      </c>
      <c r="X861" s="362"/>
      <c r="Y861" s="322" t="s">
        <v>428</v>
      </c>
      <c r="Z861" s="322"/>
      <c r="AA861" s="362" t="s">
        <v>429</v>
      </c>
      <c r="AB861" s="362"/>
      <c r="AC861" s="21"/>
      <c r="AD861" s="36"/>
      <c r="AE861" s="36"/>
      <c r="AF861" s="21"/>
      <c r="AK861" s="6" t="s">
        <v>527</v>
      </c>
      <c r="AR861" s="127" t="str">
        <f>IF(AS861="","",MAX(AR860:AR$868)+1)</f>
        <v/>
      </c>
      <c r="BD861" s="127" t="str">
        <f>IF(BE861="","",MAX(BD860:BD$868)+1)</f>
        <v/>
      </c>
      <c r="BG861" s="200" t="str">
        <f t="shared" si="46"/>
        <v/>
      </c>
      <c r="BH861" s="199" t="str">
        <f t="shared" si="47"/>
        <v/>
      </c>
      <c r="BI861" s="199" t="str">
        <f t="shared" si="48"/>
        <v/>
      </c>
      <c r="BJ861" s="199" t="str">
        <f t="shared" si="49"/>
        <v/>
      </c>
      <c r="BK861" s="199" t="str">
        <f t="shared" si="50"/>
        <v/>
      </c>
      <c r="BL861" s="199" t="str">
        <f t="shared" si="51"/>
        <v/>
      </c>
      <c r="BM861" s="199" t="str">
        <f t="shared" si="52"/>
        <v/>
      </c>
      <c r="BN861" s="199" t="str">
        <f t="shared" si="53"/>
        <v/>
      </c>
      <c r="BO861" s="199" t="str">
        <f t="shared" si="54"/>
        <v/>
      </c>
      <c r="BP861" s="199" t="str">
        <f t="shared" si="55"/>
        <v/>
      </c>
      <c r="BQ861" s="202" t="str">
        <f t="shared" si="56"/>
        <v/>
      </c>
      <c r="BR861" s="200" t="str">
        <f t="shared" si="57"/>
        <v/>
      </c>
      <c r="BS861" s="202" t="str">
        <f t="shared" si="58"/>
        <v/>
      </c>
    </row>
    <row r="862" spans="1:71" ht="20.149999999999999" customHeight="1" thickBot="1">
      <c r="A862" s="53"/>
      <c r="B862" s="420"/>
      <c r="C862" s="421"/>
      <c r="D862" s="421"/>
      <c r="E862" s="421"/>
      <c r="F862" s="421"/>
      <c r="G862" s="421"/>
      <c r="H862" s="421"/>
      <c r="I862" s="421"/>
      <c r="J862" s="421"/>
      <c r="K862" s="421"/>
      <c r="L862" s="422"/>
      <c r="M862" s="26"/>
      <c r="N862" s="26"/>
      <c r="O862" s="416">
        <v>44813</v>
      </c>
      <c r="P862" s="416"/>
      <c r="Q862" s="377">
        <v>44814</v>
      </c>
      <c r="R862" s="377"/>
      <c r="S862" s="378"/>
      <c r="T862" s="379"/>
      <c r="U862" s="377"/>
      <c r="V862" s="377"/>
      <c r="W862" s="378"/>
      <c r="X862" s="379"/>
      <c r="Y862" s="377"/>
      <c r="Z862" s="377"/>
      <c r="AA862" s="378"/>
      <c r="AB862" s="379"/>
      <c r="AC862" s="36"/>
      <c r="AD862" s="36"/>
      <c r="AE862" s="36"/>
      <c r="AF862" s="21"/>
      <c r="AK862" s="6" t="s">
        <v>528</v>
      </c>
      <c r="AR862" s="127" t="str">
        <f>IF(AS862="","",MAX(AR861:AR$868)+1)</f>
        <v/>
      </c>
      <c r="BD862" s="127" t="str">
        <f>IF(BE862="","",MAX(BD861:BD$868)+1)</f>
        <v/>
      </c>
      <c r="BG862" s="200" t="str">
        <f t="shared" si="46"/>
        <v/>
      </c>
      <c r="BH862" s="199" t="str">
        <f t="shared" si="47"/>
        <v/>
      </c>
      <c r="BI862" s="199" t="str">
        <f t="shared" si="48"/>
        <v/>
      </c>
      <c r="BJ862" s="199" t="str">
        <f t="shared" si="49"/>
        <v/>
      </c>
      <c r="BK862" s="199" t="str">
        <f t="shared" si="50"/>
        <v/>
      </c>
      <c r="BL862" s="199" t="str">
        <f t="shared" si="51"/>
        <v/>
      </c>
      <c r="BM862" s="199" t="str">
        <f t="shared" si="52"/>
        <v/>
      </c>
      <c r="BN862" s="199" t="str">
        <f t="shared" si="53"/>
        <v/>
      </c>
      <c r="BO862" s="199" t="str">
        <f t="shared" si="54"/>
        <v/>
      </c>
      <c r="BP862" s="199" t="str">
        <f t="shared" si="55"/>
        <v/>
      </c>
      <c r="BQ862" s="202" t="str">
        <f t="shared" si="56"/>
        <v/>
      </c>
      <c r="BR862" s="200" t="str">
        <f t="shared" si="57"/>
        <v/>
      </c>
      <c r="BS862" s="202" t="str">
        <f t="shared" si="58"/>
        <v/>
      </c>
    </row>
    <row r="863" spans="1:71" ht="7.25" customHeight="1">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K863" s="6" t="s">
        <v>529</v>
      </c>
      <c r="AR863" s="127" t="str">
        <f>IF(AS863="","",MAX(AR862:AR$868)+1)</f>
        <v/>
      </c>
      <c r="BD863" s="127" t="str">
        <f>IF(BE863="","",MAX(BD862:BD$868)+1)</f>
        <v/>
      </c>
      <c r="BG863" s="200" t="str">
        <f t="shared" si="46"/>
        <v/>
      </c>
      <c r="BH863" s="199" t="str">
        <f t="shared" si="47"/>
        <v/>
      </c>
      <c r="BI863" s="199" t="str">
        <f t="shared" si="48"/>
        <v/>
      </c>
      <c r="BJ863" s="199" t="str">
        <f t="shared" si="49"/>
        <v/>
      </c>
      <c r="BK863" s="199" t="str">
        <f t="shared" si="50"/>
        <v/>
      </c>
      <c r="BL863" s="199" t="str">
        <f t="shared" si="51"/>
        <v/>
      </c>
      <c r="BM863" s="199" t="str">
        <f t="shared" si="52"/>
        <v/>
      </c>
      <c r="BN863" s="199" t="str">
        <f t="shared" si="53"/>
        <v/>
      </c>
      <c r="BO863" s="199" t="str">
        <f t="shared" si="54"/>
        <v/>
      </c>
      <c r="BP863" s="199" t="str">
        <f t="shared" si="55"/>
        <v/>
      </c>
      <c r="BQ863" s="202" t="str">
        <f t="shared" si="56"/>
        <v/>
      </c>
      <c r="BR863" s="200" t="str">
        <f t="shared" si="57"/>
        <v/>
      </c>
      <c r="BS863" s="202" t="str">
        <f t="shared" si="58"/>
        <v/>
      </c>
    </row>
    <row r="864" spans="1:71" ht="20.149999999999999" customHeight="1">
      <c r="A864" s="53"/>
      <c r="B864" s="368" t="s">
        <v>150</v>
      </c>
      <c r="C864" s="368"/>
      <c r="D864" s="368"/>
      <c r="E864" s="368"/>
      <c r="F864" s="368"/>
      <c r="G864" s="368"/>
      <c r="H864" s="361" t="s">
        <v>2735</v>
      </c>
      <c r="I864" s="361"/>
      <c r="J864" s="361"/>
      <c r="K864" s="361" t="s">
        <v>395</v>
      </c>
      <c r="L864" s="361"/>
      <c r="M864" s="361"/>
      <c r="N864" s="361"/>
      <c r="O864" s="361" t="s">
        <v>530</v>
      </c>
      <c r="P864" s="361"/>
      <c r="Q864" s="361"/>
      <c r="R864" s="361"/>
      <c r="S864" s="361"/>
      <c r="T864" s="361"/>
      <c r="U864" s="361"/>
      <c r="V864" s="361"/>
      <c r="W864" s="361"/>
      <c r="X864" s="361"/>
      <c r="Y864" s="361"/>
      <c r="Z864" s="361"/>
      <c r="AA864" s="361"/>
      <c r="AB864" s="361"/>
      <c r="AC864" s="347" t="s">
        <v>392</v>
      </c>
      <c r="AD864" s="347"/>
      <c r="AE864" s="347"/>
      <c r="AF864" s="21"/>
      <c r="AR864" s="127" t="str">
        <f>IF(AS864="","",MAX(AR863:AR$868)+1)</f>
        <v/>
      </c>
      <c r="BD864" s="127" t="str">
        <f>IF(BE864="","",MAX(BD863:BD$868)+1)</f>
        <v/>
      </c>
      <c r="BG864" s="200" t="str">
        <f t="shared" si="46"/>
        <v/>
      </c>
      <c r="BH864" s="199" t="str">
        <f t="shared" si="47"/>
        <v/>
      </c>
      <c r="BI864" s="199" t="str">
        <f t="shared" si="48"/>
        <v/>
      </c>
      <c r="BJ864" s="199" t="str">
        <f t="shared" si="49"/>
        <v/>
      </c>
      <c r="BK864" s="199" t="str">
        <f t="shared" si="50"/>
        <v/>
      </c>
      <c r="BL864" s="199" t="str">
        <f t="shared" si="51"/>
        <v/>
      </c>
      <c r="BM864" s="199" t="str">
        <f t="shared" si="52"/>
        <v/>
      </c>
      <c r="BN864" s="199" t="str">
        <f t="shared" si="53"/>
        <v/>
      </c>
      <c r="BO864" s="199" t="str">
        <f t="shared" si="54"/>
        <v/>
      </c>
      <c r="BP864" s="199" t="str">
        <f t="shared" si="55"/>
        <v/>
      </c>
      <c r="BQ864" s="202" t="str">
        <f t="shared" si="56"/>
        <v/>
      </c>
      <c r="BR864" s="200" t="str">
        <f t="shared" si="57"/>
        <v/>
      </c>
      <c r="BS864" s="202" t="str">
        <f t="shared" si="58"/>
        <v/>
      </c>
    </row>
    <row r="865" spans="1:71" ht="7.25" customHeight="1">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R865" s="127" t="str">
        <f>IF(AS865="","",MAX(AR864:AR$868)+1)</f>
        <v/>
      </c>
      <c r="BD865" s="127" t="str">
        <f>IF(BE865="","",MAX(BD864:BD$868)+1)</f>
        <v/>
      </c>
      <c r="BG865" s="200" t="str">
        <f t="shared" si="46"/>
        <v/>
      </c>
      <c r="BH865" s="199" t="str">
        <f t="shared" si="47"/>
        <v/>
      </c>
      <c r="BI865" s="199" t="str">
        <f t="shared" si="48"/>
        <v/>
      </c>
      <c r="BJ865" s="199" t="str">
        <f t="shared" si="49"/>
        <v/>
      </c>
      <c r="BK865" s="199" t="str">
        <f t="shared" si="50"/>
        <v/>
      </c>
      <c r="BL865" s="199" t="str">
        <f t="shared" si="51"/>
        <v/>
      </c>
      <c r="BM865" s="199" t="str">
        <f t="shared" si="52"/>
        <v/>
      </c>
      <c r="BN865" s="199" t="str">
        <f t="shared" si="53"/>
        <v/>
      </c>
      <c r="BO865" s="199" t="str">
        <f t="shared" si="54"/>
        <v/>
      </c>
      <c r="BP865" s="199" t="str">
        <f t="shared" si="55"/>
        <v/>
      </c>
      <c r="BQ865" s="202" t="str">
        <f t="shared" si="56"/>
        <v/>
      </c>
      <c r="BR865" s="200" t="str">
        <f t="shared" si="57"/>
        <v/>
      </c>
      <c r="BS865" s="202" t="str">
        <f t="shared" si="58"/>
        <v/>
      </c>
    </row>
    <row r="866" spans="1:71" ht="25.25" customHeight="1">
      <c r="A866" s="53"/>
      <c r="B866" s="308" t="s">
        <v>531</v>
      </c>
      <c r="C866" s="308"/>
      <c r="D866" s="308"/>
      <c r="E866" s="308"/>
      <c r="F866" s="308"/>
      <c r="G866" s="308"/>
      <c r="H866" s="372">
        <v>10</v>
      </c>
      <c r="I866" s="372"/>
      <c r="J866" s="373"/>
      <c r="K866" s="381" t="s">
        <v>510</v>
      </c>
      <c r="L866" s="382"/>
      <c r="M866" s="382"/>
      <c r="N866" s="383"/>
      <c r="O866" s="371">
        <v>1</v>
      </c>
      <c r="P866" s="371"/>
      <c r="Q866" s="364">
        <v>1</v>
      </c>
      <c r="R866" s="364"/>
      <c r="S866" s="371"/>
      <c r="T866" s="371"/>
      <c r="U866" s="364"/>
      <c r="V866" s="364"/>
      <c r="W866" s="371"/>
      <c r="X866" s="371"/>
      <c r="Y866" s="364"/>
      <c r="Z866" s="364"/>
      <c r="AA866" s="371"/>
      <c r="AB866" s="371"/>
      <c r="AC866" s="345">
        <f>(SUM(O866:AB867))*H866</f>
        <v>30</v>
      </c>
      <c r="AD866" s="346"/>
      <c r="AE866" s="346"/>
      <c r="AF866" s="21"/>
      <c r="AG866" s="339"/>
      <c r="AJ866" s="90" t="b">
        <f>OR(ISERROR(AC866),ISERROR(H866))</f>
        <v>0</v>
      </c>
      <c r="AM866" s="360"/>
      <c r="AN866" s="360"/>
      <c r="AO866" s="360"/>
      <c r="AP866" s="360"/>
      <c r="AQ866" s="63"/>
      <c r="AR866" s="127"/>
      <c r="AS866" s="176"/>
      <c r="AT866" s="177"/>
      <c r="AU866" s="178"/>
      <c r="AV866" s="178"/>
      <c r="AW866" s="178"/>
      <c r="AX866" s="178"/>
      <c r="AY866" s="179"/>
      <c r="AZ866" s="179"/>
      <c r="BA866" s="179"/>
      <c r="BB866" s="179"/>
      <c r="BC866" s="196"/>
      <c r="BD866" s="127" t="str">
        <f>IF(BE866="","",MAX(BD865:BD$868)+1)</f>
        <v/>
      </c>
      <c r="BG866" s="200" t="str">
        <f t="shared" si="46"/>
        <v/>
      </c>
      <c r="BH866" s="199" t="str">
        <f t="shared" si="47"/>
        <v/>
      </c>
      <c r="BI866" s="199" t="str">
        <f t="shared" si="48"/>
        <v/>
      </c>
      <c r="BJ866" s="199" t="str">
        <f t="shared" si="49"/>
        <v/>
      </c>
      <c r="BK866" s="199" t="str">
        <f t="shared" si="50"/>
        <v/>
      </c>
      <c r="BL866" s="199" t="str">
        <f t="shared" si="51"/>
        <v/>
      </c>
      <c r="BM866" s="199" t="str">
        <f t="shared" si="52"/>
        <v/>
      </c>
      <c r="BN866" s="199" t="str">
        <f t="shared" si="53"/>
        <v/>
      </c>
      <c r="BO866" s="199" t="str">
        <f t="shared" si="54"/>
        <v/>
      </c>
      <c r="BP866" s="199" t="str">
        <f t="shared" si="55"/>
        <v/>
      </c>
      <c r="BQ866" s="202" t="str">
        <f t="shared" si="56"/>
        <v/>
      </c>
      <c r="BR866" s="200" t="str">
        <f t="shared" si="57"/>
        <v/>
      </c>
      <c r="BS866" s="202" t="str">
        <f t="shared" si="58"/>
        <v/>
      </c>
    </row>
    <row r="867" spans="1:71" ht="25.25" customHeight="1">
      <c r="A867" s="53"/>
      <c r="B867" s="308"/>
      <c r="C867" s="308"/>
      <c r="D867" s="308"/>
      <c r="E867" s="308"/>
      <c r="F867" s="308"/>
      <c r="G867" s="308"/>
      <c r="H867" s="372"/>
      <c r="I867" s="372"/>
      <c r="J867" s="373"/>
      <c r="K867" s="381" t="s">
        <v>515</v>
      </c>
      <c r="L867" s="382"/>
      <c r="M867" s="382"/>
      <c r="N867" s="383"/>
      <c r="O867" s="371"/>
      <c r="P867" s="371"/>
      <c r="Q867" s="364">
        <v>1</v>
      </c>
      <c r="R867" s="364"/>
      <c r="S867" s="371"/>
      <c r="T867" s="371"/>
      <c r="U867" s="364"/>
      <c r="V867" s="364"/>
      <c r="W867" s="371"/>
      <c r="X867" s="371"/>
      <c r="Y867" s="364"/>
      <c r="Z867" s="364"/>
      <c r="AA867" s="371"/>
      <c r="AB867" s="371"/>
      <c r="AC867" s="345"/>
      <c r="AD867" s="346"/>
      <c r="AE867" s="346"/>
      <c r="AF867" s="21"/>
      <c r="AG867" s="339"/>
      <c r="AM867" s="360"/>
      <c r="AN867" s="360"/>
      <c r="AO867" s="360"/>
      <c r="AP867" s="360"/>
      <c r="AQ867" s="63"/>
      <c r="AR867" s="127"/>
      <c r="AS867" s="140"/>
      <c r="AT867" s="175"/>
      <c r="AU867" s="143"/>
      <c r="AV867" s="143"/>
      <c r="AW867" s="143"/>
      <c r="AX867" s="143"/>
      <c r="AY867" s="144"/>
      <c r="AZ867" s="144"/>
      <c r="BA867" s="179"/>
      <c r="BB867" s="179"/>
      <c r="BC867" s="197"/>
      <c r="BD867" s="127" t="str">
        <f>IF(BE867="","",MAX(BD866:BD$868)+1)</f>
        <v/>
      </c>
      <c r="BG867" s="200" t="str">
        <f t="shared" si="46"/>
        <v/>
      </c>
      <c r="BH867" s="199" t="str">
        <f t="shared" si="47"/>
        <v/>
      </c>
      <c r="BI867" s="199" t="str">
        <f t="shared" si="48"/>
        <v/>
      </c>
      <c r="BJ867" s="199" t="str">
        <f t="shared" si="49"/>
        <v/>
      </c>
      <c r="BK867" s="199" t="str">
        <f t="shared" si="50"/>
        <v/>
      </c>
      <c r="BL867" s="199" t="str">
        <f t="shared" si="51"/>
        <v/>
      </c>
      <c r="BM867" s="199" t="str">
        <f t="shared" si="52"/>
        <v/>
      </c>
      <c r="BN867" s="199" t="str">
        <f t="shared" si="53"/>
        <v/>
      </c>
      <c r="BO867" s="199" t="str">
        <f t="shared" si="54"/>
        <v/>
      </c>
      <c r="BP867" s="199" t="str">
        <f t="shared" si="55"/>
        <v/>
      </c>
      <c r="BQ867" s="202" t="str">
        <f t="shared" si="56"/>
        <v/>
      </c>
      <c r="BR867" s="200" t="str">
        <f t="shared" si="57"/>
        <v/>
      </c>
      <c r="BS867" s="202" t="str">
        <f t="shared" si="58"/>
        <v/>
      </c>
    </row>
    <row r="868" spans="1:71" ht="20.149999999999999"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BF868" s="187" t="b">
        <f>NOT(ISBLANK(E903))</f>
        <v>0</v>
      </c>
      <c r="BG868" s="200" t="str">
        <f t="shared" si="46"/>
        <v/>
      </c>
      <c r="BH868" s="199" t="str">
        <f t="shared" si="47"/>
        <v/>
      </c>
      <c r="BI868" s="199" t="str">
        <f t="shared" si="48"/>
        <v/>
      </c>
      <c r="BJ868" s="199" t="str">
        <f t="shared" si="49"/>
        <v/>
      </c>
      <c r="BK868" s="199" t="str">
        <f t="shared" si="50"/>
        <v/>
      </c>
      <c r="BL868" s="199" t="str">
        <f t="shared" si="51"/>
        <v/>
      </c>
      <c r="BM868" s="199" t="str">
        <f t="shared" si="52"/>
        <v/>
      </c>
      <c r="BN868" s="199" t="str">
        <f t="shared" si="53"/>
        <v/>
      </c>
      <c r="BO868" s="199" t="str">
        <f t="shared" si="54"/>
        <v/>
      </c>
      <c r="BP868" s="199" t="str">
        <f t="shared" si="55"/>
        <v/>
      </c>
      <c r="BQ868" s="202" t="str">
        <f t="shared" si="56"/>
        <v/>
      </c>
      <c r="BR868" s="200" t="str">
        <f t="shared" si="57"/>
        <v/>
      </c>
      <c r="BS868" s="202" t="str">
        <f t="shared" si="58"/>
        <v/>
      </c>
    </row>
    <row r="869" spans="1:71" ht="20.149999999999999" customHeight="1">
      <c r="A869" s="413">
        <f>A837+1</f>
        <v>15</v>
      </c>
      <c r="B869" s="413"/>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7"/>
      <c r="AF869" s="7"/>
      <c r="AR869" s="127" t="str">
        <f>IF(AS869="","",MAX(AR$868:AR868)+1)</f>
        <v/>
      </c>
      <c r="BD869" s="127" t="str">
        <f>IF(BE869="","",MAX(BD$868:BD868)+1)</f>
        <v/>
      </c>
      <c r="BG869" s="200" t="str">
        <f t="shared" si="46"/>
        <v/>
      </c>
      <c r="BH869" s="199" t="str">
        <f t="shared" si="47"/>
        <v/>
      </c>
      <c r="BI869" s="199" t="str">
        <f t="shared" si="48"/>
        <v/>
      </c>
      <c r="BJ869" s="199" t="str">
        <f t="shared" si="49"/>
        <v/>
      </c>
      <c r="BK869" s="199" t="str">
        <f t="shared" si="50"/>
        <v/>
      </c>
      <c r="BL869" s="199" t="str">
        <f t="shared" si="51"/>
        <v/>
      </c>
      <c r="BM869" s="199" t="str">
        <f t="shared" si="52"/>
        <v/>
      </c>
      <c r="BN869" s="199" t="str">
        <f t="shared" si="53"/>
        <v/>
      </c>
      <c r="BO869" s="199" t="str">
        <f t="shared" si="54"/>
        <v/>
      </c>
      <c r="BP869" s="199" t="str">
        <f t="shared" si="55"/>
        <v/>
      </c>
      <c r="BQ869" s="202" t="str">
        <f t="shared" si="56"/>
        <v/>
      </c>
      <c r="BR869" s="200" t="str">
        <f t="shared" si="57"/>
        <v/>
      </c>
      <c r="BS869" s="202" t="str">
        <f t="shared" si="58"/>
        <v/>
      </c>
    </row>
    <row r="870" spans="1:71" ht="10.25" customHeight="1" thickBot="1">
      <c r="A870" s="53"/>
      <c r="B870" s="9"/>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c r="AA870" s="48"/>
      <c r="AB870" s="48"/>
      <c r="AC870" s="48"/>
      <c r="AD870" s="48"/>
      <c r="AE870" s="48"/>
      <c r="AF870" s="21"/>
      <c r="AR870" s="127" t="str">
        <f>IF(AS870="","",MAX(AR$868:AR869)+1)</f>
        <v/>
      </c>
      <c r="BD870" s="127" t="str">
        <f>IF(BE870="","",MAX(BD$868:BD869)+1)</f>
        <v/>
      </c>
      <c r="BF870" s="187" t="b">
        <f>NOT(ISBLANK(E916))</f>
        <v>0</v>
      </c>
      <c r="BG870" s="200" t="str">
        <f t="shared" si="46"/>
        <v/>
      </c>
      <c r="BH870" s="199" t="str">
        <f t="shared" si="47"/>
        <v/>
      </c>
      <c r="BI870" s="199" t="str">
        <f t="shared" si="48"/>
        <v/>
      </c>
      <c r="BJ870" s="199" t="str">
        <f t="shared" si="49"/>
        <v/>
      </c>
      <c r="BK870" s="199" t="str">
        <f t="shared" si="50"/>
        <v/>
      </c>
      <c r="BL870" s="199" t="str">
        <f t="shared" si="51"/>
        <v/>
      </c>
      <c r="BM870" s="199" t="str">
        <f t="shared" si="52"/>
        <v/>
      </c>
      <c r="BN870" s="199" t="str">
        <f t="shared" si="53"/>
        <v/>
      </c>
      <c r="BO870" s="199" t="str">
        <f t="shared" si="54"/>
        <v/>
      </c>
      <c r="BP870" s="199" t="str">
        <f t="shared" si="55"/>
        <v/>
      </c>
      <c r="BQ870" s="202" t="str">
        <f t="shared" si="56"/>
        <v/>
      </c>
      <c r="BR870" s="200" t="str">
        <f t="shared" si="57"/>
        <v/>
      </c>
      <c r="BS870" s="202" t="str">
        <f t="shared" si="58"/>
        <v/>
      </c>
    </row>
    <row r="871" spans="1:71" ht="25.25" customHeight="1" thickBot="1">
      <c r="A871" s="21"/>
      <c r="B871" s="365" t="s">
        <v>532</v>
      </c>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c r="AA871" s="366"/>
      <c r="AB871" s="366"/>
      <c r="AC871" s="366"/>
      <c r="AD871" s="366"/>
      <c r="AE871" s="367"/>
      <c r="AF871" s="21"/>
      <c r="AQ871" s="184" t="str">
        <f>B871</f>
        <v>Mixed Platters</v>
      </c>
      <c r="AR871" s="127" t="str">
        <f>IF(AS871="","",MAX(AR$868:AR868)+1)</f>
        <v/>
      </c>
      <c r="AS871" s="180" t="str">
        <f>IF(AQ875&gt;0,AQ871,"")</f>
        <v/>
      </c>
      <c r="AT871" s="181" t="str">
        <f>IF(AQ875&gt;0,IF(ISBLANK(O875),"",O875),"")</f>
        <v/>
      </c>
      <c r="AU871" s="182" t="str">
        <f>IF(AQ875&gt;0,IF(ISBLANK(Q875),"",Q875),"")</f>
        <v/>
      </c>
      <c r="AV871" s="182" t="str">
        <f>IF(AQ875&gt;0,IF(ISBLANK(S875),"",S875),"")</f>
        <v/>
      </c>
      <c r="AW871" s="182" t="str">
        <f>IF(AQ875&gt;0,IF(ISBLANK(U875),"",U875),"")</f>
        <v/>
      </c>
      <c r="AX871" s="182" t="str">
        <f>IF(AQ875&gt;0,IF(ISBLANK(W875),"",W875),"")</f>
        <v/>
      </c>
      <c r="AY871" s="183" t="str">
        <f>IF(AQ875&gt;0,IF(ISBLANK(Y875),"",Y875),"")</f>
        <v/>
      </c>
      <c r="AZ871" s="183" t="str">
        <f>IF(AQ875&gt;0,IF(ISBLANK(AA875),"",AA875),"")</f>
        <v/>
      </c>
      <c r="BC871" s="195" t="str">
        <f>IF(AQ875&gt;0,"HEADING","")</f>
        <v/>
      </c>
      <c r="BD871" s="127" t="str">
        <f>IF(BE871="","",MAX(BD$868:BD868)+1)</f>
        <v/>
      </c>
      <c r="BE871" s="180" t="str">
        <f>IF(BF868=TRUE,AQ871,"")</f>
        <v/>
      </c>
      <c r="BF871" s="195" t="str">
        <f>IF(BF868=TRUE,"HEADING","")</f>
        <v/>
      </c>
      <c r="BG871" s="200" t="str">
        <f t="shared" si="46"/>
        <v/>
      </c>
      <c r="BH871" s="199" t="str">
        <f t="shared" si="47"/>
        <v/>
      </c>
      <c r="BI871" s="199" t="str">
        <f t="shared" si="48"/>
        <v/>
      </c>
      <c r="BJ871" s="199" t="str">
        <f t="shared" si="49"/>
        <v/>
      </c>
      <c r="BK871" s="199" t="str">
        <f t="shared" si="50"/>
        <v/>
      </c>
      <c r="BL871" s="199" t="str">
        <f t="shared" si="51"/>
        <v/>
      </c>
      <c r="BM871" s="199" t="str">
        <f t="shared" si="52"/>
        <v/>
      </c>
      <c r="BN871" s="199" t="str">
        <f t="shared" si="53"/>
        <v/>
      </c>
      <c r="BO871" s="199" t="str">
        <f t="shared" si="54"/>
        <v/>
      </c>
      <c r="BP871" s="199" t="str">
        <f t="shared" si="55"/>
        <v/>
      </c>
      <c r="BQ871" s="202" t="str">
        <f t="shared" si="56"/>
        <v/>
      </c>
      <c r="BR871" s="200" t="str">
        <f t="shared" si="57"/>
        <v/>
      </c>
      <c r="BS871" s="202" t="str">
        <f t="shared" si="58"/>
        <v/>
      </c>
    </row>
    <row r="872" spans="1:71" ht="7.25" customHeight="1">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R872" s="127" t="str">
        <f>IF(AS872="","",MAX(AR$868:AR871)+1)</f>
        <v/>
      </c>
      <c r="BD872" s="127" t="str">
        <f>IF(BE872="","",MAX(BD$868:BD871)+1)</f>
        <v/>
      </c>
      <c r="BG872" s="200" t="str">
        <f t="shared" si="46"/>
        <v/>
      </c>
      <c r="BH872" s="199" t="str">
        <f t="shared" si="47"/>
        <v/>
      </c>
      <c r="BI872" s="199" t="str">
        <f t="shared" si="48"/>
        <v/>
      </c>
      <c r="BJ872" s="199" t="str">
        <f t="shared" si="49"/>
        <v/>
      </c>
      <c r="BK872" s="199" t="str">
        <f t="shared" si="50"/>
        <v/>
      </c>
      <c r="BL872" s="199" t="str">
        <f t="shared" si="51"/>
        <v/>
      </c>
      <c r="BM872" s="199" t="str">
        <f t="shared" si="52"/>
        <v/>
      </c>
      <c r="BN872" s="199" t="str">
        <f t="shared" si="53"/>
        <v/>
      </c>
      <c r="BO872" s="199" t="str">
        <f t="shared" si="54"/>
        <v/>
      </c>
      <c r="BP872" s="199" t="str">
        <f t="shared" si="55"/>
        <v/>
      </c>
      <c r="BQ872" s="202" t="str">
        <f t="shared" si="56"/>
        <v/>
      </c>
      <c r="BR872" s="200" t="str">
        <f t="shared" si="57"/>
        <v/>
      </c>
      <c r="BS872" s="202" t="str">
        <f t="shared" si="58"/>
        <v/>
      </c>
    </row>
    <row r="873" spans="1:71" ht="20.149999999999999" customHeight="1">
      <c r="A873" s="21"/>
      <c r="B873" s="21"/>
      <c r="C873" s="31"/>
      <c r="D873" s="31"/>
      <c r="E873" s="31"/>
      <c r="F873" s="31"/>
      <c r="G873" s="31"/>
      <c r="H873" s="31"/>
      <c r="I873" s="31"/>
      <c r="J873" s="31"/>
      <c r="K873" s="31"/>
      <c r="L873" s="31"/>
      <c r="M873" s="31"/>
      <c r="N873" s="31"/>
      <c r="O873" s="368" t="s">
        <v>525</v>
      </c>
      <c r="P873" s="368"/>
      <c r="Q873" s="368"/>
      <c r="R873" s="368"/>
      <c r="S873" s="368"/>
      <c r="T873" s="368"/>
      <c r="U873" s="368"/>
      <c r="V873" s="368"/>
      <c r="W873" s="368"/>
      <c r="X873" s="368"/>
      <c r="Y873" s="368"/>
      <c r="Z873" s="368"/>
      <c r="AA873" s="368"/>
      <c r="AB873" s="368"/>
      <c r="AC873" s="35"/>
      <c r="AD873" s="35"/>
      <c r="AE873" s="35"/>
      <c r="AF873" s="21"/>
      <c r="AR873" s="127" t="str">
        <f>IF(AS873="","",MAX(AR$868:AR872)+1)</f>
        <v/>
      </c>
      <c r="BD873" s="127" t="str">
        <f>IF(BE873="","",MAX(BD$868:BD872)+1)</f>
        <v/>
      </c>
      <c r="BG873" s="200" t="str">
        <f t="shared" si="46"/>
        <v/>
      </c>
      <c r="BH873" s="199" t="str">
        <f t="shared" si="47"/>
        <v/>
      </c>
      <c r="BI873" s="199" t="str">
        <f t="shared" si="48"/>
        <v/>
      </c>
      <c r="BJ873" s="199" t="str">
        <f t="shared" si="49"/>
        <v/>
      </c>
      <c r="BK873" s="199" t="str">
        <f t="shared" si="50"/>
        <v/>
      </c>
      <c r="BL873" s="199" t="str">
        <f t="shared" si="51"/>
        <v/>
      </c>
      <c r="BM873" s="199" t="str">
        <f t="shared" si="52"/>
        <v/>
      </c>
      <c r="BN873" s="199" t="str">
        <f t="shared" si="53"/>
        <v/>
      </c>
      <c r="BO873" s="199" t="str">
        <f t="shared" si="54"/>
        <v/>
      </c>
      <c r="BP873" s="199" t="str">
        <f t="shared" si="55"/>
        <v/>
      </c>
      <c r="BQ873" s="202" t="str">
        <f t="shared" si="56"/>
        <v/>
      </c>
      <c r="BR873" s="200" t="str">
        <f t="shared" si="57"/>
        <v/>
      </c>
      <c r="BS873" s="202" t="str">
        <f t="shared" si="58"/>
        <v/>
      </c>
    </row>
    <row r="874" spans="1:71" ht="20.149999999999999" customHeight="1">
      <c r="A874" s="21"/>
      <c r="B874" s="369"/>
      <c r="C874" s="369"/>
      <c r="D874" s="369"/>
      <c r="E874" s="369"/>
      <c r="F874" s="369"/>
      <c r="G874" s="369"/>
      <c r="H874" s="21"/>
      <c r="I874" s="26"/>
      <c r="J874" s="26"/>
      <c r="K874" s="21"/>
      <c r="L874" s="26"/>
      <c r="M874" s="26"/>
      <c r="N874" s="26"/>
      <c r="O874" s="370" t="s">
        <v>423</v>
      </c>
      <c r="P874" s="370"/>
      <c r="Q874" s="322" t="s">
        <v>424</v>
      </c>
      <c r="R874" s="322"/>
      <c r="S874" s="362" t="s">
        <v>425</v>
      </c>
      <c r="T874" s="362"/>
      <c r="U874" s="322" t="s">
        <v>426</v>
      </c>
      <c r="V874" s="322"/>
      <c r="W874" s="362" t="s">
        <v>427</v>
      </c>
      <c r="X874" s="362"/>
      <c r="Y874" s="322" t="s">
        <v>428</v>
      </c>
      <c r="Z874" s="322"/>
      <c r="AA874" s="362" t="s">
        <v>429</v>
      </c>
      <c r="AB874" s="362"/>
      <c r="AC874" s="21"/>
      <c r="AD874" s="36"/>
      <c r="AE874" s="36"/>
      <c r="AF874" s="21"/>
      <c r="AQ874" s="137" t="s">
        <v>533</v>
      </c>
      <c r="AR874" s="127" t="str">
        <f>IF(AS874="","",MAX(AR$868:AR873)+1)</f>
        <v/>
      </c>
      <c r="BD874" s="127" t="str">
        <f>IF(BE874="","",MAX(BD$868:BD873)+1)</f>
        <v/>
      </c>
      <c r="BG874" s="200" t="str">
        <f t="shared" si="46"/>
        <v/>
      </c>
      <c r="BH874" s="199" t="str">
        <f t="shared" si="47"/>
        <v/>
      </c>
      <c r="BI874" s="199" t="str">
        <f t="shared" si="48"/>
        <v/>
      </c>
      <c r="BJ874" s="199" t="str">
        <f t="shared" si="49"/>
        <v/>
      </c>
      <c r="BK874" s="199" t="str">
        <f t="shared" si="50"/>
        <v/>
      </c>
      <c r="BL874" s="199" t="str">
        <f t="shared" si="51"/>
        <v/>
      </c>
      <c r="BM874" s="199" t="str">
        <f t="shared" si="52"/>
        <v/>
      </c>
      <c r="BN874" s="199" t="str">
        <f t="shared" si="53"/>
        <v/>
      </c>
      <c r="BO874" s="199" t="str">
        <f t="shared" si="54"/>
        <v/>
      </c>
      <c r="BP874" s="199" t="str">
        <f t="shared" si="55"/>
        <v/>
      </c>
      <c r="BQ874" s="202" t="str">
        <f t="shared" si="56"/>
        <v/>
      </c>
      <c r="BR874" s="200" t="str">
        <f t="shared" si="57"/>
        <v/>
      </c>
      <c r="BS874" s="202" t="str">
        <f t="shared" si="58"/>
        <v/>
      </c>
    </row>
    <row r="875" spans="1:71" ht="20.149999999999999" customHeight="1">
      <c r="A875" s="53"/>
      <c r="B875" s="369"/>
      <c r="C875" s="369"/>
      <c r="D875" s="369"/>
      <c r="E875" s="369"/>
      <c r="F875" s="369"/>
      <c r="G875" s="369"/>
      <c r="H875" s="26"/>
      <c r="I875" s="26"/>
      <c r="J875" s="26"/>
      <c r="K875" s="26"/>
      <c r="L875" s="26"/>
      <c r="M875" s="26"/>
      <c r="N875" s="26"/>
      <c r="O875" s="363"/>
      <c r="P875" s="363"/>
      <c r="Q875" s="330"/>
      <c r="R875" s="330"/>
      <c r="S875" s="326"/>
      <c r="T875" s="327"/>
      <c r="U875" s="330"/>
      <c r="V875" s="330"/>
      <c r="W875" s="326"/>
      <c r="X875" s="327"/>
      <c r="Y875" s="330"/>
      <c r="Z875" s="330"/>
      <c r="AA875" s="326"/>
      <c r="AB875" s="327"/>
      <c r="AC875" s="36"/>
      <c r="AD875" s="36"/>
      <c r="AE875" s="36"/>
      <c r="AF875" s="21"/>
      <c r="AQ875" s="137">
        <f>SUM($O879:$AB898)</f>
        <v>0</v>
      </c>
      <c r="AR875" s="127" t="str">
        <f>IF(AS875="","",MAX(AR$868:AR874)+1)</f>
        <v/>
      </c>
      <c r="BC875" s="186" t="str">
        <f>IF(AQ875&gt;0,"DATE","")</f>
        <v/>
      </c>
      <c r="BD875" s="127" t="str">
        <f>IF(BE875="","",MAX(BD$868:BD874)+1)</f>
        <v/>
      </c>
      <c r="BG875" s="200" t="str">
        <f t="shared" si="46"/>
        <v/>
      </c>
      <c r="BH875" s="199" t="str">
        <f t="shared" si="47"/>
        <v/>
      </c>
      <c r="BI875" s="199" t="str">
        <f t="shared" si="48"/>
        <v/>
      </c>
      <c r="BJ875" s="199" t="str">
        <f t="shared" si="49"/>
        <v/>
      </c>
      <c r="BK875" s="199" t="str">
        <f t="shared" si="50"/>
        <v/>
      </c>
      <c r="BL875" s="199" t="str">
        <f t="shared" si="51"/>
        <v/>
      </c>
      <c r="BM875" s="199" t="str">
        <f t="shared" si="52"/>
        <v/>
      </c>
      <c r="BN875" s="199" t="str">
        <f t="shared" si="53"/>
        <v/>
      </c>
      <c r="BO875" s="199" t="str">
        <f t="shared" si="54"/>
        <v/>
      </c>
      <c r="BP875" s="199" t="str">
        <f t="shared" si="55"/>
        <v/>
      </c>
      <c r="BQ875" s="202" t="str">
        <f t="shared" si="56"/>
        <v/>
      </c>
      <c r="BR875" s="200" t="str">
        <f t="shared" si="57"/>
        <v/>
      </c>
      <c r="BS875" s="202" t="str">
        <f t="shared" si="58"/>
        <v/>
      </c>
    </row>
    <row r="876" spans="1:71" ht="7.25"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R876" s="127" t="str">
        <f>IF(AS876="","",MAX(AR$868:AR875)+1)</f>
        <v/>
      </c>
      <c r="BD876" s="127" t="str">
        <f>IF(BE876="","",MAX(BD$868:BD875)+1)</f>
        <v/>
      </c>
      <c r="BG876" s="200" t="str">
        <f t="shared" si="46"/>
        <v/>
      </c>
      <c r="BH876" s="199" t="str">
        <f t="shared" si="47"/>
        <v/>
      </c>
      <c r="BI876" s="199" t="str">
        <f t="shared" si="48"/>
        <v/>
      </c>
      <c r="BJ876" s="199" t="str">
        <f t="shared" si="49"/>
        <v/>
      </c>
      <c r="BK876" s="199" t="str">
        <f t="shared" si="50"/>
        <v/>
      </c>
      <c r="BL876" s="199" t="str">
        <f t="shared" si="51"/>
        <v/>
      </c>
      <c r="BM876" s="199" t="str">
        <f t="shared" si="52"/>
        <v/>
      </c>
      <c r="BN876" s="199" t="str">
        <f t="shared" si="53"/>
        <v/>
      </c>
      <c r="BO876" s="199" t="str">
        <f t="shared" si="54"/>
        <v/>
      </c>
      <c r="BP876" s="199" t="str">
        <f t="shared" si="55"/>
        <v/>
      </c>
      <c r="BQ876" s="202" t="str">
        <f t="shared" si="56"/>
        <v/>
      </c>
      <c r="BR876" s="200" t="str">
        <f t="shared" si="57"/>
        <v/>
      </c>
      <c r="BS876" s="202" t="str">
        <f t="shared" si="58"/>
        <v/>
      </c>
    </row>
    <row r="877" spans="1:71" ht="20.149999999999999" customHeight="1">
      <c r="A877" s="53"/>
      <c r="B877" s="368" t="s">
        <v>150</v>
      </c>
      <c r="C877" s="368"/>
      <c r="D877" s="368"/>
      <c r="E877" s="368"/>
      <c r="F877" s="368"/>
      <c r="G877" s="368"/>
      <c r="H877" s="361" t="s">
        <v>2735</v>
      </c>
      <c r="I877" s="361"/>
      <c r="J877" s="361"/>
      <c r="K877" s="361" t="s">
        <v>395</v>
      </c>
      <c r="L877" s="361"/>
      <c r="M877" s="361"/>
      <c r="N877" s="361"/>
      <c r="O877" s="361" t="s">
        <v>530</v>
      </c>
      <c r="P877" s="361"/>
      <c r="Q877" s="361"/>
      <c r="R877" s="361"/>
      <c r="S877" s="361"/>
      <c r="T877" s="361"/>
      <c r="U877" s="361"/>
      <c r="V877" s="361"/>
      <c r="W877" s="361"/>
      <c r="X877" s="361"/>
      <c r="Y877" s="361"/>
      <c r="Z877" s="361"/>
      <c r="AA877" s="361"/>
      <c r="AB877" s="361"/>
      <c r="AC877" s="347" t="s">
        <v>392</v>
      </c>
      <c r="AD877" s="347"/>
      <c r="AE877" s="347"/>
      <c r="AF877" s="21"/>
      <c r="AR877" s="127" t="str">
        <f>IF(AS877="","",MAX(AR$868:AR876)+1)</f>
        <v/>
      </c>
      <c r="BD877" s="127" t="str">
        <f>IF(BE877="","",MAX(BD$868:BD876)+1)</f>
        <v/>
      </c>
      <c r="BG877" s="200" t="str">
        <f t="shared" si="46"/>
        <v/>
      </c>
      <c r="BH877" s="199" t="str">
        <f t="shared" si="47"/>
        <v/>
      </c>
      <c r="BI877" s="199" t="str">
        <f t="shared" si="48"/>
        <v/>
      </c>
      <c r="BJ877" s="199" t="str">
        <f t="shared" si="49"/>
        <v/>
      </c>
      <c r="BK877" s="199" t="str">
        <f t="shared" si="50"/>
        <v/>
      </c>
      <c r="BL877" s="199" t="str">
        <f t="shared" si="51"/>
        <v/>
      </c>
      <c r="BM877" s="199" t="str">
        <f t="shared" si="52"/>
        <v/>
      </c>
      <c r="BN877" s="199" t="str">
        <f t="shared" si="53"/>
        <v/>
      </c>
      <c r="BO877" s="199" t="str">
        <f t="shared" si="54"/>
        <v/>
      </c>
      <c r="BP877" s="199" t="str">
        <f t="shared" si="55"/>
        <v/>
      </c>
      <c r="BQ877" s="202" t="str">
        <f t="shared" si="56"/>
        <v/>
      </c>
      <c r="BR877" s="200" t="str">
        <f t="shared" si="57"/>
        <v/>
      </c>
      <c r="BS877" s="202" t="str">
        <f t="shared" si="58"/>
        <v/>
      </c>
    </row>
    <row r="878" spans="1:71" ht="7.25" customHeight="1">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R878" s="127" t="str">
        <f>IF(AS878="","",MAX(AR$868:AR877)+1)</f>
        <v/>
      </c>
      <c r="BD878" s="127" t="str">
        <f>IF(BE878="","",MAX(BD$868:BD877)+1)</f>
        <v/>
      </c>
      <c r="BG878" s="200" t="str">
        <f t="shared" si="46"/>
        <v/>
      </c>
      <c r="BH878" s="199" t="str">
        <f t="shared" si="47"/>
        <v/>
      </c>
      <c r="BI878" s="199" t="str">
        <f t="shared" si="48"/>
        <v/>
      </c>
      <c r="BJ878" s="199" t="str">
        <f t="shared" si="49"/>
        <v/>
      </c>
      <c r="BK878" s="199" t="str">
        <f t="shared" si="50"/>
        <v/>
      </c>
      <c r="BL878" s="199" t="str">
        <f t="shared" si="51"/>
        <v/>
      </c>
      <c r="BM878" s="199" t="str">
        <f t="shared" si="52"/>
        <v/>
      </c>
      <c r="BN878" s="199" t="str">
        <f t="shared" si="53"/>
        <v/>
      </c>
      <c r="BO878" s="199" t="str">
        <f t="shared" si="54"/>
        <v/>
      </c>
      <c r="BP878" s="199" t="str">
        <f t="shared" si="55"/>
        <v/>
      </c>
      <c r="BQ878" s="202" t="str">
        <f t="shared" si="56"/>
        <v/>
      </c>
      <c r="BR878" s="200" t="str">
        <f t="shared" si="57"/>
        <v/>
      </c>
      <c r="BS878" s="202" t="str">
        <f t="shared" si="58"/>
        <v/>
      </c>
    </row>
    <row r="879" spans="1:71" ht="25.25" customHeight="1">
      <c r="A879" s="53"/>
      <c r="B879" s="308" t="s">
        <v>3255</v>
      </c>
      <c r="C879" s="308"/>
      <c r="D879" s="308"/>
      <c r="E879" s="308"/>
      <c r="F879" s="308"/>
      <c r="G879" s="308"/>
      <c r="H879" s="372">
        <f>VLOOKUP($AG879,PriceList,3,FALSE)</f>
        <v>30.2</v>
      </c>
      <c r="I879" s="372"/>
      <c r="J879" s="373"/>
      <c r="K879" s="342"/>
      <c r="L879" s="343"/>
      <c r="M879" s="343"/>
      <c r="N879" s="344"/>
      <c r="O879" s="341"/>
      <c r="P879" s="341"/>
      <c r="Q879" s="340"/>
      <c r="R879" s="340"/>
      <c r="S879" s="341"/>
      <c r="T879" s="341"/>
      <c r="U879" s="340"/>
      <c r="V879" s="340"/>
      <c r="W879" s="341"/>
      <c r="X879" s="341"/>
      <c r="Y879" s="340"/>
      <c r="Z879" s="340"/>
      <c r="AA879" s="341"/>
      <c r="AB879" s="341"/>
      <c r="AC879" s="345">
        <f>(SUM(O879:AB880))*H879</f>
        <v>0</v>
      </c>
      <c r="AD879" s="346"/>
      <c r="AE879" s="346"/>
      <c r="AF879" s="21"/>
      <c r="AG879" s="339" t="s">
        <v>534</v>
      </c>
      <c r="AJ879" s="90" t="b">
        <f>OR(ISERROR(AC879),ISERROR(H879))</f>
        <v>0</v>
      </c>
      <c r="AM879" s="360"/>
      <c r="AN879" s="360"/>
      <c r="AO879" s="360"/>
      <c r="AP879" s="360"/>
      <c r="AQ879" s="63" t="str">
        <f>IFERROR(LEFT(B879,SEARCH("
",B879)),B879)</f>
        <v xml:space="preserve">Meat Sandwich Platter 
</v>
      </c>
      <c r="AR879" s="127" t="str">
        <f>IF(AS879="","",MAX(AR$868:AR878)+1)</f>
        <v/>
      </c>
      <c r="AS879" s="176" t="str">
        <f>IF(SUM(O879:AB879)&gt;0,AQ879,"")</f>
        <v/>
      </c>
      <c r="AT879" s="177" t="str">
        <f>IF(O879&gt;0,O879,"")</f>
        <v/>
      </c>
      <c r="AU879" s="178" t="str">
        <f>IF(Q879&gt;0,Q879,"")</f>
        <v/>
      </c>
      <c r="AV879" s="178" t="str">
        <f>IF(S879&gt;0,S879,"")</f>
        <v/>
      </c>
      <c r="AW879" s="178" t="str">
        <f>IF(U879&gt;0,U879,"")</f>
        <v/>
      </c>
      <c r="AX879" s="178" t="str">
        <f>IF(W879&gt;0,W879,"")</f>
        <v/>
      </c>
      <c r="AY879" s="179" t="str">
        <f>IF(Y879&gt;0,Y879,"")</f>
        <v/>
      </c>
      <c r="AZ879" s="179" t="str">
        <f>IF(AA879&gt;0,AA879,"")</f>
        <v/>
      </c>
      <c r="BA879" s="179" t="str">
        <f>IF(SUM(O879:AB879)&gt;0,(SUM(O879:AB879)*H879),"")</f>
        <v/>
      </c>
      <c r="BB879" s="179" t="str">
        <f>IF(SUM(O879:AB879)&gt;0,K879,"")</f>
        <v/>
      </c>
      <c r="BC879" s="196" t="str">
        <f>IF(SUM(O879:AB879)&gt;0,"ITEM","")</f>
        <v/>
      </c>
      <c r="BD879" s="127" t="str">
        <f>IF(BE879="","",MAX(BD$868:BD878)+1)</f>
        <v/>
      </c>
      <c r="BG879" s="200" t="str">
        <f t="shared" si="46"/>
        <v/>
      </c>
      <c r="BH879" s="199" t="str">
        <f t="shared" si="47"/>
        <v/>
      </c>
      <c r="BI879" s="199" t="str">
        <f t="shared" si="48"/>
        <v/>
      </c>
      <c r="BJ879" s="199" t="str">
        <f t="shared" si="49"/>
        <v/>
      </c>
      <c r="BK879" s="199" t="str">
        <f t="shared" si="50"/>
        <v/>
      </c>
      <c r="BL879" s="199" t="str">
        <f t="shared" si="51"/>
        <v/>
      </c>
      <c r="BM879" s="199" t="str">
        <f t="shared" si="52"/>
        <v/>
      </c>
      <c r="BN879" s="199" t="str">
        <f t="shared" si="53"/>
        <v/>
      </c>
      <c r="BO879" s="199" t="str">
        <f t="shared" si="54"/>
        <v/>
      </c>
      <c r="BP879" s="199" t="str">
        <f t="shared" si="55"/>
        <v/>
      </c>
      <c r="BQ879" s="202" t="str">
        <f t="shared" si="56"/>
        <v/>
      </c>
      <c r="BR879" s="200" t="str">
        <f t="shared" si="57"/>
        <v/>
      </c>
      <c r="BS879" s="202" t="str">
        <f t="shared" si="58"/>
        <v/>
      </c>
    </row>
    <row r="880" spans="1:71" ht="26.4" customHeight="1">
      <c r="A880" s="53"/>
      <c r="B880" s="308"/>
      <c r="C880" s="308"/>
      <c r="D880" s="308"/>
      <c r="E880" s="308"/>
      <c r="F880" s="308"/>
      <c r="G880" s="308"/>
      <c r="H880" s="372"/>
      <c r="I880" s="372"/>
      <c r="J880" s="373"/>
      <c r="K880" s="342"/>
      <c r="L880" s="343"/>
      <c r="M880" s="343"/>
      <c r="N880" s="344"/>
      <c r="O880" s="341"/>
      <c r="P880" s="341"/>
      <c r="Q880" s="340"/>
      <c r="R880" s="340"/>
      <c r="S880" s="341"/>
      <c r="T880" s="341"/>
      <c r="U880" s="340"/>
      <c r="V880" s="340"/>
      <c r="W880" s="341"/>
      <c r="X880" s="341"/>
      <c r="Y880" s="340"/>
      <c r="Z880" s="340"/>
      <c r="AA880" s="341"/>
      <c r="AB880" s="341"/>
      <c r="AC880" s="345"/>
      <c r="AD880" s="346"/>
      <c r="AE880" s="346"/>
      <c r="AF880" s="21"/>
      <c r="AG880" s="339"/>
      <c r="AM880" s="360"/>
      <c r="AN880" s="360"/>
      <c r="AO880" s="360"/>
      <c r="AP880" s="360"/>
      <c r="AQ880" s="63" t="str">
        <f>IFERROR(LEFT(B879,SEARCH("
",B879)),B879)</f>
        <v xml:space="preserve">Meat Sandwich Platter 
</v>
      </c>
      <c r="AR880" s="127" t="str">
        <f>IF(AS880="","",MAX(AR$868:AR879)+1)</f>
        <v/>
      </c>
      <c r="AS880" s="140" t="str">
        <f>IF(SUM(O880:AB880)&gt;0,AQ880,"")</f>
        <v/>
      </c>
      <c r="AT880" s="175" t="str">
        <f>IF(O880&gt;0,O880,"")</f>
        <v/>
      </c>
      <c r="AU880" s="143" t="str">
        <f>IF(Q880&gt;0,Q880,"")</f>
        <v/>
      </c>
      <c r="AV880" s="143" t="str">
        <f>IF(S880&gt;0,S880,"")</f>
        <v/>
      </c>
      <c r="AW880" s="143" t="str">
        <f>IF(U880&gt;0,U880,"")</f>
        <v/>
      </c>
      <c r="AX880" s="143" t="str">
        <f>IF(W880&gt;0,W880,"")</f>
        <v/>
      </c>
      <c r="AY880" s="144" t="str">
        <f>IF(Y880&gt;0,Y880,"")</f>
        <v/>
      </c>
      <c r="AZ880" s="144" t="str">
        <f>IF(AA880&gt;0,AA880,"")</f>
        <v/>
      </c>
      <c r="BA880" s="179" t="str">
        <f>IF(SUM(O880:AB880)&gt;0,(SUM(O880:AB880)*H879),"")</f>
        <v/>
      </c>
      <c r="BB880" s="179" t="str">
        <f>IF(SUM(O880:AB880)&gt;0,K880,"")</f>
        <v/>
      </c>
      <c r="BC880" s="197" t="str">
        <f>IF(SUM(O880:AB880)&gt;0,"ITEM","")</f>
        <v/>
      </c>
      <c r="BD880" s="127" t="str">
        <f>IF(BE880="","",MAX(BD$868:BD879)+1)</f>
        <v/>
      </c>
      <c r="BG880" s="200" t="str">
        <f t="shared" si="46"/>
        <v/>
      </c>
      <c r="BH880" s="199" t="str">
        <f t="shared" si="47"/>
        <v/>
      </c>
      <c r="BI880" s="199" t="str">
        <f t="shared" si="48"/>
        <v/>
      </c>
      <c r="BJ880" s="199" t="str">
        <f t="shared" si="49"/>
        <v/>
      </c>
      <c r="BK880" s="199" t="str">
        <f t="shared" si="50"/>
        <v/>
      </c>
      <c r="BL880" s="199" t="str">
        <f t="shared" si="51"/>
        <v/>
      </c>
      <c r="BM880" s="199" t="str">
        <f t="shared" si="52"/>
        <v/>
      </c>
      <c r="BN880" s="199" t="str">
        <f t="shared" si="53"/>
        <v/>
      </c>
      <c r="BO880" s="199" t="str">
        <f t="shared" si="54"/>
        <v/>
      </c>
      <c r="BP880" s="199" t="str">
        <f t="shared" si="55"/>
        <v/>
      </c>
      <c r="BQ880" s="202" t="str">
        <f t="shared" si="56"/>
        <v/>
      </c>
      <c r="BR880" s="200" t="str">
        <f t="shared" si="57"/>
        <v/>
      </c>
      <c r="BS880" s="202" t="str">
        <f t="shared" si="58"/>
        <v/>
      </c>
    </row>
    <row r="881" spans="1:71" ht="7.25" customHeight="1">
      <c r="A881" s="21"/>
      <c r="B881" s="294"/>
      <c r="C881" s="294"/>
      <c r="D881" s="294"/>
      <c r="E881" s="294"/>
      <c r="F881" s="294"/>
      <c r="G881" s="294"/>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R881" s="127" t="str">
        <f>IF(AS881="","",MAX(AR$868:AR880)+1)</f>
        <v/>
      </c>
      <c r="BD881" s="127" t="str">
        <f>IF(BE881="","",MAX(BD$868:BD880)+1)</f>
        <v/>
      </c>
      <c r="BG881" s="200" t="str">
        <f t="shared" si="46"/>
        <v/>
      </c>
      <c r="BH881" s="199" t="str">
        <f t="shared" si="47"/>
        <v/>
      </c>
      <c r="BI881" s="199" t="str">
        <f t="shared" si="48"/>
        <v/>
      </c>
      <c r="BJ881" s="199" t="str">
        <f t="shared" si="49"/>
        <v/>
      </c>
      <c r="BK881" s="199" t="str">
        <f t="shared" si="50"/>
        <v/>
      </c>
      <c r="BL881" s="199" t="str">
        <f t="shared" si="51"/>
        <v/>
      </c>
      <c r="BM881" s="199" t="str">
        <f t="shared" si="52"/>
        <v/>
      </c>
      <c r="BN881" s="199" t="str">
        <f t="shared" si="53"/>
        <v/>
      </c>
      <c r="BO881" s="199" t="str">
        <f t="shared" si="54"/>
        <v/>
      </c>
      <c r="BP881" s="199" t="str">
        <f t="shared" si="55"/>
        <v/>
      </c>
      <c r="BQ881" s="202" t="str">
        <f t="shared" si="56"/>
        <v/>
      </c>
      <c r="BR881" s="200" t="str">
        <f t="shared" si="57"/>
        <v/>
      </c>
      <c r="BS881" s="202" t="str">
        <f t="shared" si="58"/>
        <v/>
      </c>
    </row>
    <row r="882" spans="1:71" ht="25.25" customHeight="1">
      <c r="A882" s="53"/>
      <c r="B882" s="308" t="s">
        <v>3256</v>
      </c>
      <c r="C882" s="308"/>
      <c r="D882" s="308"/>
      <c r="E882" s="308"/>
      <c r="F882" s="308"/>
      <c r="G882" s="308"/>
      <c r="H882" s="372">
        <f>VLOOKUP($AG882,PriceList,3,FALSE)</f>
        <v>28.05</v>
      </c>
      <c r="I882" s="372"/>
      <c r="J882" s="373"/>
      <c r="K882" s="342"/>
      <c r="L882" s="343"/>
      <c r="M882" s="343"/>
      <c r="N882" s="344"/>
      <c r="O882" s="341"/>
      <c r="P882" s="341"/>
      <c r="Q882" s="340"/>
      <c r="R882" s="340"/>
      <c r="S882" s="341"/>
      <c r="T882" s="341"/>
      <c r="U882" s="340"/>
      <c r="V882" s="340"/>
      <c r="W882" s="341"/>
      <c r="X882" s="341"/>
      <c r="Y882" s="340"/>
      <c r="Z882" s="340"/>
      <c r="AA882" s="341"/>
      <c r="AB882" s="341"/>
      <c r="AC882" s="345">
        <f>(SUM(O882:AB883))*H882</f>
        <v>0</v>
      </c>
      <c r="AD882" s="346"/>
      <c r="AE882" s="346"/>
      <c r="AF882" s="21"/>
      <c r="AG882" s="339" t="s">
        <v>535</v>
      </c>
      <c r="AJ882" s="90" t="b">
        <f>OR(ISERROR(AC882),ISERROR(H882))</f>
        <v>0</v>
      </c>
      <c r="AQ882" s="63" t="str">
        <f>IFERROR(LEFT(B882,SEARCH("
",B882)),B882)</f>
        <v xml:space="preserve">Vegetarian Sandwich Platter
</v>
      </c>
      <c r="AR882" s="127" t="str">
        <f>IF(AS882="","",MAX(AR$868:AR881)+1)</f>
        <v/>
      </c>
      <c r="AS882" s="176" t="str">
        <f>IF(SUM(O882:AB882)&gt;0,AQ882,"")</f>
        <v/>
      </c>
      <c r="AT882" s="177" t="str">
        <f>IF(O882&gt;0,O882,"")</f>
        <v/>
      </c>
      <c r="AU882" s="178" t="str">
        <f>IF(Q882&gt;0,Q882,"")</f>
        <v/>
      </c>
      <c r="AV882" s="178" t="str">
        <f>IF(S882&gt;0,S882,"")</f>
        <v/>
      </c>
      <c r="AW882" s="178" t="str">
        <f>IF(U882&gt;0,U882,"")</f>
        <v/>
      </c>
      <c r="AX882" s="178" t="str">
        <f>IF(W882&gt;0,W882,"")</f>
        <v/>
      </c>
      <c r="AY882" s="179" t="str">
        <f>IF(Y882&gt;0,Y882,"")</f>
        <v/>
      </c>
      <c r="AZ882" s="179" t="str">
        <f>IF(AA882&gt;0,AA882,"")</f>
        <v/>
      </c>
      <c r="BA882" s="179" t="str">
        <f>IF(SUM(O882:AB882)&gt;0,(SUM(O882:AB882)*H882),"")</f>
        <v/>
      </c>
      <c r="BB882" s="179" t="str">
        <f>IF(SUM(O882:AB882)&gt;0,K882,"")</f>
        <v/>
      </c>
      <c r="BC882" s="196" t="str">
        <f>IF(SUM(O882:AB882)&gt;0,"ITEM","")</f>
        <v/>
      </c>
      <c r="BD882" s="127" t="str">
        <f>IF(BE882="","",MAX(BD$868:BD881)+1)</f>
        <v/>
      </c>
      <c r="BG882" s="200" t="str">
        <f t="shared" si="46"/>
        <v/>
      </c>
      <c r="BH882" s="199" t="str">
        <f t="shared" si="47"/>
        <v/>
      </c>
      <c r="BI882" s="199" t="str">
        <f t="shared" si="48"/>
        <v/>
      </c>
      <c r="BJ882" s="199" t="str">
        <f t="shared" si="49"/>
        <v/>
      </c>
      <c r="BK882" s="199" t="str">
        <f t="shared" si="50"/>
        <v/>
      </c>
      <c r="BL882" s="199" t="str">
        <f t="shared" si="51"/>
        <v/>
      </c>
      <c r="BM882" s="199" t="str">
        <f t="shared" si="52"/>
        <v/>
      </c>
      <c r="BN882" s="199" t="str">
        <f t="shared" si="53"/>
        <v/>
      </c>
      <c r="BO882" s="199" t="str">
        <f t="shared" si="54"/>
        <v/>
      </c>
      <c r="BP882" s="199" t="str">
        <f t="shared" si="55"/>
        <v/>
      </c>
      <c r="BQ882" s="202" t="str">
        <f t="shared" si="56"/>
        <v/>
      </c>
      <c r="BR882" s="200" t="str">
        <f t="shared" si="57"/>
        <v/>
      </c>
      <c r="BS882" s="202" t="str">
        <f t="shared" si="58"/>
        <v/>
      </c>
    </row>
    <row r="883" spans="1:71" ht="25.25" customHeight="1">
      <c r="A883" s="53"/>
      <c r="B883" s="308"/>
      <c r="C883" s="308"/>
      <c r="D883" s="308"/>
      <c r="E883" s="308"/>
      <c r="F883" s="308"/>
      <c r="G883" s="308"/>
      <c r="H883" s="372"/>
      <c r="I883" s="372"/>
      <c r="J883" s="373"/>
      <c r="K883" s="342"/>
      <c r="L883" s="343"/>
      <c r="M883" s="343"/>
      <c r="N883" s="344"/>
      <c r="O883" s="341"/>
      <c r="P883" s="341"/>
      <c r="Q883" s="340"/>
      <c r="R883" s="340"/>
      <c r="S883" s="341"/>
      <c r="T883" s="341"/>
      <c r="U883" s="340"/>
      <c r="V883" s="340"/>
      <c r="W883" s="341"/>
      <c r="X883" s="341"/>
      <c r="Y883" s="340"/>
      <c r="Z883" s="340"/>
      <c r="AA883" s="341"/>
      <c r="AB883" s="341"/>
      <c r="AC883" s="345"/>
      <c r="AD883" s="346"/>
      <c r="AE883" s="346"/>
      <c r="AF883" s="21"/>
      <c r="AG883" s="339"/>
      <c r="AQ883" s="63" t="str">
        <f>IFERROR(LEFT(B882,SEARCH("
",B882)),B882)</f>
        <v xml:space="preserve">Vegetarian Sandwich Platter
</v>
      </c>
      <c r="AR883" s="127" t="str">
        <f>IF(AS883="","",MAX(AR$868:AR882)+1)</f>
        <v/>
      </c>
      <c r="AS883" s="140" t="str">
        <f>IF(SUM(O883:AB883)&gt;0,AQ883,"")</f>
        <v/>
      </c>
      <c r="AT883" s="175" t="str">
        <f>IF(O883&gt;0,O883,"")</f>
        <v/>
      </c>
      <c r="AU883" s="143" t="str">
        <f>IF(Q883&gt;0,Q883,"")</f>
        <v/>
      </c>
      <c r="AV883" s="143" t="str">
        <f>IF(S883&gt;0,S883,"")</f>
        <v/>
      </c>
      <c r="AW883" s="143" t="str">
        <f>IF(U883&gt;0,U883,"")</f>
        <v/>
      </c>
      <c r="AX883" s="143" t="str">
        <f>IF(W883&gt;0,W883,"")</f>
        <v/>
      </c>
      <c r="AY883" s="144" t="str">
        <f>IF(Y883&gt;0,Y883,"")</f>
        <v/>
      </c>
      <c r="AZ883" s="144" t="str">
        <f>IF(AA883&gt;0,AA883,"")</f>
        <v/>
      </c>
      <c r="BA883" s="179" t="str">
        <f>IF(SUM(O883:AB883)&gt;0,(SUM(O883:AB883)*H882),"")</f>
        <v/>
      </c>
      <c r="BB883" s="179" t="str">
        <f>IF(SUM(O883:AB883)&gt;0,K883,"")</f>
        <v/>
      </c>
      <c r="BC883" s="197" t="str">
        <f>IF(SUM(O883:AB883)&gt;0,"ITEM","")</f>
        <v/>
      </c>
      <c r="BD883" s="127" t="str">
        <f>IF(BE883="","",MAX(BD$868:BD882)+1)</f>
        <v/>
      </c>
      <c r="BG883" s="200" t="str">
        <f t="shared" si="46"/>
        <v/>
      </c>
      <c r="BH883" s="199" t="str">
        <f t="shared" si="47"/>
        <v/>
      </c>
      <c r="BI883" s="199" t="str">
        <f t="shared" si="48"/>
        <v/>
      </c>
      <c r="BJ883" s="199" t="str">
        <f t="shared" si="49"/>
        <v/>
      </c>
      <c r="BK883" s="199" t="str">
        <f t="shared" si="50"/>
        <v/>
      </c>
      <c r="BL883" s="199" t="str">
        <f t="shared" si="51"/>
        <v/>
      </c>
      <c r="BM883" s="199" t="str">
        <f t="shared" si="52"/>
        <v/>
      </c>
      <c r="BN883" s="199" t="str">
        <f t="shared" si="53"/>
        <v/>
      </c>
      <c r="BO883" s="199" t="str">
        <f t="shared" si="54"/>
        <v/>
      </c>
      <c r="BP883" s="199" t="str">
        <f t="shared" si="55"/>
        <v/>
      </c>
      <c r="BQ883" s="202" t="str">
        <f t="shared" si="56"/>
        <v/>
      </c>
      <c r="BR883" s="200" t="str">
        <f t="shared" si="57"/>
        <v/>
      </c>
      <c r="BS883" s="202" t="str">
        <f t="shared" si="58"/>
        <v/>
      </c>
    </row>
    <row r="884" spans="1:71" ht="7.25" customHeight="1">
      <c r="A884" s="21"/>
      <c r="B884" s="294"/>
      <c r="C884" s="294"/>
      <c r="D884" s="294"/>
      <c r="E884" s="294"/>
      <c r="F884" s="294"/>
      <c r="G884" s="294"/>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R884" s="127" t="str">
        <f>IF(AS884="","",MAX(AR$868:AR883)+1)</f>
        <v/>
      </c>
      <c r="BD884" s="127" t="str">
        <f>IF(BE884="","",MAX(BD$868:BD883)+1)</f>
        <v/>
      </c>
      <c r="BG884" s="200" t="str">
        <f t="shared" si="46"/>
        <v/>
      </c>
      <c r="BH884" s="199" t="str">
        <f t="shared" si="47"/>
        <v/>
      </c>
      <c r="BI884" s="199" t="str">
        <f t="shared" si="48"/>
        <v/>
      </c>
      <c r="BJ884" s="199" t="str">
        <f t="shared" si="49"/>
        <v/>
      </c>
      <c r="BK884" s="199" t="str">
        <f t="shared" si="50"/>
        <v/>
      </c>
      <c r="BL884" s="199" t="str">
        <f t="shared" si="51"/>
        <v/>
      </c>
      <c r="BM884" s="199" t="str">
        <f t="shared" si="52"/>
        <v/>
      </c>
      <c r="BN884" s="199" t="str">
        <f t="shared" si="53"/>
        <v/>
      </c>
      <c r="BO884" s="199" t="str">
        <f t="shared" si="54"/>
        <v/>
      </c>
      <c r="BP884" s="199" t="str">
        <f t="shared" si="55"/>
        <v/>
      </c>
      <c r="BQ884" s="202" t="str">
        <f t="shared" si="56"/>
        <v/>
      </c>
      <c r="BR884" s="200" t="str">
        <f t="shared" si="57"/>
        <v/>
      </c>
      <c r="BS884" s="202" t="str">
        <f t="shared" si="58"/>
        <v/>
      </c>
    </row>
    <row r="885" spans="1:71" ht="25.25" customHeight="1">
      <c r="A885" s="53"/>
      <c r="B885" s="308" t="s">
        <v>3257</v>
      </c>
      <c r="C885" s="308"/>
      <c r="D885" s="308"/>
      <c r="E885" s="308"/>
      <c r="F885" s="308"/>
      <c r="G885" s="308"/>
      <c r="H885" s="372">
        <f>VLOOKUP($AG885,PriceList,3,FALSE)</f>
        <v>29.15</v>
      </c>
      <c r="I885" s="372"/>
      <c r="J885" s="373"/>
      <c r="K885" s="342"/>
      <c r="L885" s="343"/>
      <c r="M885" s="343"/>
      <c r="N885" s="344"/>
      <c r="O885" s="341"/>
      <c r="P885" s="341"/>
      <c r="Q885" s="340"/>
      <c r="R885" s="340"/>
      <c r="S885" s="341"/>
      <c r="T885" s="341"/>
      <c r="U885" s="340"/>
      <c r="V885" s="340"/>
      <c r="W885" s="341"/>
      <c r="X885" s="341"/>
      <c r="Y885" s="340"/>
      <c r="Z885" s="340"/>
      <c r="AA885" s="341"/>
      <c r="AB885" s="341"/>
      <c r="AC885" s="345">
        <f>(SUM(O885:AB886))*H885</f>
        <v>0</v>
      </c>
      <c r="AD885" s="346"/>
      <c r="AE885" s="346"/>
      <c r="AF885" s="21"/>
      <c r="AG885" s="339" t="s">
        <v>536</v>
      </c>
      <c r="AJ885" s="90" t="b">
        <f>OR(ISERROR(AC885),ISERROR(H885))</f>
        <v>0</v>
      </c>
      <c r="AQ885" s="63" t="str">
        <f>IFERROR(LEFT(B885,SEARCH("
",B885)),B885)</f>
        <v xml:space="preserve">Mixed Wrap Platter
</v>
      </c>
      <c r="AR885" s="127" t="str">
        <f>IF(AS885="","",MAX(AR$868:AR884)+1)</f>
        <v/>
      </c>
      <c r="AS885" s="176" t="str">
        <f>IF(SUM(O885:AB885)&gt;0,AQ885,"")</f>
        <v/>
      </c>
      <c r="AT885" s="177" t="str">
        <f>IF(O885&gt;0,O885,"")</f>
        <v/>
      </c>
      <c r="AU885" s="178" t="str">
        <f>IF(Q885&gt;0,Q885,"")</f>
        <v/>
      </c>
      <c r="AV885" s="178" t="str">
        <f>IF(S885&gt;0,S885,"")</f>
        <v/>
      </c>
      <c r="AW885" s="178" t="str">
        <f>IF(U885&gt;0,U885,"")</f>
        <v/>
      </c>
      <c r="AX885" s="178" t="str">
        <f>IF(W885&gt;0,W885,"")</f>
        <v/>
      </c>
      <c r="AY885" s="179" t="str">
        <f>IF(Y885&gt;0,Y885,"")</f>
        <v/>
      </c>
      <c r="AZ885" s="179" t="str">
        <f>IF(AA885&gt;0,AA885,"")</f>
        <v/>
      </c>
      <c r="BA885" s="179" t="str">
        <f>IF(SUM(O885:AB885)&gt;0,(SUM(O885:AB885)*H885),"")</f>
        <v/>
      </c>
      <c r="BB885" s="179" t="str">
        <f>IF(SUM(O885:AB885)&gt;0,K885,"")</f>
        <v/>
      </c>
      <c r="BC885" s="196" t="str">
        <f>IF(SUM(O885:AB885)&gt;0,"ITEM","")</f>
        <v/>
      </c>
      <c r="BD885" s="127" t="str">
        <f>IF(BE885="","",MAX(BD$868:BD884)+1)</f>
        <v/>
      </c>
      <c r="BG885" s="200" t="str">
        <f t="shared" si="46"/>
        <v/>
      </c>
      <c r="BH885" s="199" t="str">
        <f t="shared" si="47"/>
        <v/>
      </c>
      <c r="BI885" s="199" t="str">
        <f t="shared" si="48"/>
        <v/>
      </c>
      <c r="BJ885" s="199" t="str">
        <f t="shared" si="49"/>
        <v/>
      </c>
      <c r="BK885" s="199" t="str">
        <f t="shared" si="50"/>
        <v/>
      </c>
      <c r="BL885" s="199" t="str">
        <f t="shared" si="51"/>
        <v/>
      </c>
      <c r="BM885" s="199" t="str">
        <f t="shared" si="52"/>
        <v/>
      </c>
      <c r="BN885" s="199" t="str">
        <f t="shared" si="53"/>
        <v/>
      </c>
      <c r="BO885" s="199" t="str">
        <f t="shared" si="54"/>
        <v/>
      </c>
      <c r="BP885" s="199" t="str">
        <f t="shared" si="55"/>
        <v/>
      </c>
      <c r="BQ885" s="202" t="str">
        <f t="shared" si="56"/>
        <v/>
      </c>
      <c r="BR885" s="200" t="str">
        <f t="shared" si="57"/>
        <v/>
      </c>
      <c r="BS885" s="202" t="str">
        <f t="shared" si="58"/>
        <v/>
      </c>
    </row>
    <row r="886" spans="1:71" ht="25.25" customHeight="1">
      <c r="A886" s="53"/>
      <c r="B886" s="308"/>
      <c r="C886" s="308"/>
      <c r="D886" s="308"/>
      <c r="E886" s="308"/>
      <c r="F886" s="308"/>
      <c r="G886" s="308"/>
      <c r="H886" s="372"/>
      <c r="I886" s="372"/>
      <c r="J886" s="373"/>
      <c r="K886" s="342"/>
      <c r="L886" s="343"/>
      <c r="M886" s="343"/>
      <c r="N886" s="344"/>
      <c r="O886" s="341"/>
      <c r="P886" s="341"/>
      <c r="Q886" s="340"/>
      <c r="R886" s="340"/>
      <c r="S886" s="341"/>
      <c r="T886" s="341"/>
      <c r="U886" s="340"/>
      <c r="V886" s="340"/>
      <c r="W886" s="341"/>
      <c r="X886" s="341"/>
      <c r="Y886" s="340"/>
      <c r="Z886" s="340"/>
      <c r="AA886" s="341"/>
      <c r="AB886" s="341"/>
      <c r="AC886" s="345"/>
      <c r="AD886" s="346"/>
      <c r="AE886" s="346"/>
      <c r="AF886" s="21"/>
      <c r="AG886" s="339"/>
      <c r="AQ886" s="63" t="str">
        <f>IFERROR(LEFT(B885,SEARCH("
",B885)),B885)</f>
        <v xml:space="preserve">Mixed Wrap Platter
</v>
      </c>
      <c r="AR886" s="127" t="str">
        <f>IF(AS886="","",MAX(AR$868:AR885)+1)</f>
        <v/>
      </c>
      <c r="AS886" s="140" t="str">
        <f>IF(SUM(O886:AB886)&gt;0,AQ886,"")</f>
        <v/>
      </c>
      <c r="AT886" s="175" t="str">
        <f>IF(O886&gt;0,O886,"")</f>
        <v/>
      </c>
      <c r="AU886" s="143" t="str">
        <f>IF(Q886&gt;0,Q886,"")</f>
        <v/>
      </c>
      <c r="AV886" s="143" t="str">
        <f>IF(S886&gt;0,S886,"")</f>
        <v/>
      </c>
      <c r="AW886" s="143" t="str">
        <f>IF(U886&gt;0,U886,"")</f>
        <v/>
      </c>
      <c r="AX886" s="143" t="str">
        <f>IF(W886&gt;0,W886,"")</f>
        <v/>
      </c>
      <c r="AY886" s="144" t="str">
        <f>IF(Y886&gt;0,Y886,"")</f>
        <v/>
      </c>
      <c r="AZ886" s="144" t="str">
        <f>IF(AA886&gt;0,AA886,"")</f>
        <v/>
      </c>
      <c r="BA886" s="179" t="str">
        <f>IF(SUM(O886:AB886)&gt;0,(SUM(O886:AB886)*H885),"")</f>
        <v/>
      </c>
      <c r="BB886" s="179" t="str">
        <f>IF(SUM(O886:AB886)&gt;0,K886,"")</f>
        <v/>
      </c>
      <c r="BC886" s="197" t="str">
        <f>IF(SUM(O886:AB886)&gt;0,"ITEM","")</f>
        <v/>
      </c>
      <c r="BD886" s="127" t="str">
        <f>IF(BE886="","",MAX(BD$868:BD885)+1)</f>
        <v/>
      </c>
      <c r="BG886" s="200" t="str">
        <f t="shared" si="46"/>
        <v/>
      </c>
      <c r="BH886" s="199" t="str">
        <f t="shared" si="47"/>
        <v/>
      </c>
      <c r="BI886" s="199" t="str">
        <f t="shared" si="48"/>
        <v/>
      </c>
      <c r="BJ886" s="199" t="str">
        <f t="shared" si="49"/>
        <v/>
      </c>
      <c r="BK886" s="199" t="str">
        <f t="shared" si="50"/>
        <v/>
      </c>
      <c r="BL886" s="199" t="str">
        <f t="shared" si="51"/>
        <v/>
      </c>
      <c r="BM886" s="199" t="str">
        <f t="shared" si="52"/>
        <v/>
      </c>
      <c r="BN886" s="199" t="str">
        <f t="shared" si="53"/>
        <v/>
      </c>
      <c r="BO886" s="199" t="str">
        <f t="shared" si="54"/>
        <v/>
      </c>
      <c r="BP886" s="199" t="str">
        <f t="shared" si="55"/>
        <v/>
      </c>
      <c r="BQ886" s="202" t="str">
        <f t="shared" si="56"/>
        <v/>
      </c>
      <c r="BR886" s="200" t="str">
        <f t="shared" si="57"/>
        <v/>
      </c>
      <c r="BS886" s="202" t="str">
        <f t="shared" si="58"/>
        <v/>
      </c>
    </row>
    <row r="887" spans="1:71" ht="7.25" customHeight="1">
      <c r="A887" s="21"/>
      <c r="B887" s="294"/>
      <c r="C887" s="294"/>
      <c r="D887" s="294"/>
      <c r="E887" s="294"/>
      <c r="F887" s="294"/>
      <c r="G887" s="294"/>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R887" s="127" t="str">
        <f>IF(AS887="","",MAX(AR$868:AR886)+1)</f>
        <v/>
      </c>
      <c r="BD887" s="127" t="str">
        <f>IF(BE887="","",MAX(BD$868:BD886)+1)</f>
        <v/>
      </c>
      <c r="BG887" s="200" t="str">
        <f t="shared" si="46"/>
        <v/>
      </c>
      <c r="BH887" s="199" t="str">
        <f t="shared" si="47"/>
        <v/>
      </c>
      <c r="BI887" s="199" t="str">
        <f t="shared" si="48"/>
        <v/>
      </c>
      <c r="BJ887" s="199" t="str">
        <f t="shared" si="49"/>
        <v/>
      </c>
      <c r="BK887" s="199" t="str">
        <f t="shared" si="50"/>
        <v/>
      </c>
      <c r="BL887" s="199" t="str">
        <f t="shared" si="51"/>
        <v/>
      </c>
      <c r="BM887" s="199" t="str">
        <f t="shared" si="52"/>
        <v/>
      </c>
      <c r="BN887" s="199" t="str">
        <f t="shared" si="53"/>
        <v/>
      </c>
      <c r="BO887" s="199" t="str">
        <f t="shared" si="54"/>
        <v/>
      </c>
      <c r="BP887" s="199" t="str">
        <f t="shared" si="55"/>
        <v/>
      </c>
      <c r="BQ887" s="202" t="str">
        <f t="shared" si="56"/>
        <v/>
      </c>
      <c r="BR887" s="200" t="str">
        <f t="shared" si="57"/>
        <v/>
      </c>
      <c r="BS887" s="202" t="str">
        <f t="shared" si="58"/>
        <v/>
      </c>
    </row>
    <row r="888" spans="1:71" ht="25.25" customHeight="1">
      <c r="A888" s="53"/>
      <c r="B888" s="308" t="s">
        <v>3260</v>
      </c>
      <c r="C888" s="308"/>
      <c r="D888" s="308"/>
      <c r="E888" s="308"/>
      <c r="F888" s="308"/>
      <c r="G888" s="308"/>
      <c r="H888" s="372">
        <f>VLOOKUP($AG888,PriceList,3,FALSE)</f>
        <v>30.2</v>
      </c>
      <c r="I888" s="372"/>
      <c r="J888" s="373"/>
      <c r="K888" s="342"/>
      <c r="L888" s="343"/>
      <c r="M888" s="343"/>
      <c r="N888" s="344"/>
      <c r="O888" s="341"/>
      <c r="P888" s="341"/>
      <c r="Q888" s="340"/>
      <c r="R888" s="340"/>
      <c r="S888" s="341"/>
      <c r="T888" s="341"/>
      <c r="U888" s="340"/>
      <c r="V888" s="340"/>
      <c r="W888" s="341"/>
      <c r="X888" s="341"/>
      <c r="Y888" s="340"/>
      <c r="Z888" s="340"/>
      <c r="AA888" s="341"/>
      <c r="AB888" s="341"/>
      <c r="AC888" s="345">
        <f>(SUM(O888:AB889))*H888</f>
        <v>0</v>
      </c>
      <c r="AD888" s="346"/>
      <c r="AE888" s="346"/>
      <c r="AF888" s="21"/>
      <c r="AG888" s="339" t="s">
        <v>537</v>
      </c>
      <c r="AJ888" s="90" t="b">
        <f>OR(ISERROR(AC888),ISERROR(H888))</f>
        <v>0</v>
      </c>
      <c r="AQ888" s="63" t="str">
        <f>IFERROR(LEFT(B888,SEARCH("
",B888)),B888)</f>
        <v xml:space="preserve">Chicken Sandwich Platter  (Halal sourced chicken)
</v>
      </c>
      <c r="AR888" s="127" t="str">
        <f>IF(AS888="","",MAX(AR$868:AR884)+1)</f>
        <v/>
      </c>
      <c r="AS888" s="176" t="str">
        <f>IF(SUM(O888:AB888)&gt;0,AQ888,"")</f>
        <v/>
      </c>
      <c r="AT888" s="177" t="str">
        <f>IF(O888&gt;0,O888,"")</f>
        <v/>
      </c>
      <c r="AU888" s="178" t="str">
        <f>IF(Q888&gt;0,Q888,"")</f>
        <v/>
      </c>
      <c r="AV888" s="178" t="str">
        <f>IF(S888&gt;0,S888,"")</f>
        <v/>
      </c>
      <c r="AW888" s="178" t="str">
        <f>IF(U888&gt;0,U888,"")</f>
        <v/>
      </c>
      <c r="AX888" s="178" t="str">
        <f>IF(W888&gt;0,W888,"")</f>
        <v/>
      </c>
      <c r="AY888" s="179" t="str">
        <f>IF(Y888&gt;0,Y888,"")</f>
        <v/>
      </c>
      <c r="AZ888" s="179" t="str">
        <f>IF(AA888&gt;0,AA888,"")</f>
        <v/>
      </c>
      <c r="BA888" s="179" t="str">
        <f>IF(SUM(O888:AB888)&gt;0,(SUM(O888:AB888)*H888),"")</f>
        <v/>
      </c>
      <c r="BB888" s="179" t="str">
        <f>IF(SUM(O888:AB888)&gt;0,K888,"")</f>
        <v/>
      </c>
      <c r="BC888" s="196" t="str">
        <f>IF(SUM(O888:AB888)&gt;0,"ITEM","")</f>
        <v/>
      </c>
      <c r="BD888" s="127" t="str">
        <f>IF(BE888="","",MAX(BD$868:BD884)+1)</f>
        <v/>
      </c>
      <c r="BG888" s="200" t="str">
        <f t="shared" si="46"/>
        <v/>
      </c>
      <c r="BH888" s="199" t="str">
        <f t="shared" si="47"/>
        <v/>
      </c>
      <c r="BI888" s="199" t="str">
        <f t="shared" si="48"/>
        <v/>
      </c>
      <c r="BJ888" s="199" t="str">
        <f t="shared" si="49"/>
        <v/>
      </c>
      <c r="BK888" s="199" t="str">
        <f t="shared" si="50"/>
        <v/>
      </c>
      <c r="BL888" s="199" t="str">
        <f t="shared" si="51"/>
        <v/>
      </c>
      <c r="BM888" s="199" t="str">
        <f t="shared" si="52"/>
        <v/>
      </c>
      <c r="BN888" s="199" t="str">
        <f t="shared" si="53"/>
        <v/>
      </c>
      <c r="BO888" s="199" t="str">
        <f t="shared" si="54"/>
        <v/>
      </c>
      <c r="BP888" s="199" t="str">
        <f t="shared" si="55"/>
        <v/>
      </c>
      <c r="BQ888" s="202" t="str">
        <f t="shared" si="56"/>
        <v/>
      </c>
      <c r="BR888" s="200" t="str">
        <f t="shared" si="57"/>
        <v/>
      </c>
      <c r="BS888" s="202" t="str">
        <f t="shared" si="58"/>
        <v/>
      </c>
    </row>
    <row r="889" spans="1:71" ht="30.65" customHeight="1">
      <c r="A889" s="53"/>
      <c r="B889" s="308"/>
      <c r="C889" s="308"/>
      <c r="D889" s="308"/>
      <c r="E889" s="308"/>
      <c r="F889" s="308"/>
      <c r="G889" s="308"/>
      <c r="H889" s="372"/>
      <c r="I889" s="372"/>
      <c r="J889" s="373"/>
      <c r="K889" s="342"/>
      <c r="L889" s="343"/>
      <c r="M889" s="343"/>
      <c r="N889" s="344"/>
      <c r="O889" s="341"/>
      <c r="P889" s="341"/>
      <c r="Q889" s="340"/>
      <c r="R889" s="340"/>
      <c r="S889" s="341"/>
      <c r="T889" s="341"/>
      <c r="U889" s="340"/>
      <c r="V889" s="340"/>
      <c r="W889" s="341"/>
      <c r="X889" s="341"/>
      <c r="Y889" s="340"/>
      <c r="Z889" s="340"/>
      <c r="AA889" s="341"/>
      <c r="AB889" s="341"/>
      <c r="AC889" s="345"/>
      <c r="AD889" s="346"/>
      <c r="AE889" s="346"/>
      <c r="AF889" s="21"/>
      <c r="AG889" s="339"/>
      <c r="AQ889" s="63" t="str">
        <f>IFERROR(LEFT(B888,SEARCH("
",B888)),B888)</f>
        <v xml:space="preserve">Chicken Sandwich Platter  (Halal sourced chicken)
</v>
      </c>
      <c r="AR889" s="127" t="str">
        <f>IF(AS889="","",MAX(AR$868:AR888)+1)</f>
        <v/>
      </c>
      <c r="AS889" s="140" t="str">
        <f>IF(SUM(O889:AB889)&gt;0,AQ889,"")</f>
        <v/>
      </c>
      <c r="AT889" s="175" t="str">
        <f>IF(O889&gt;0,O889,"")</f>
        <v/>
      </c>
      <c r="AU889" s="143" t="str">
        <f>IF(Q889&gt;0,Q889,"")</f>
        <v/>
      </c>
      <c r="AV889" s="143" t="str">
        <f>IF(S889&gt;0,S889,"")</f>
        <v/>
      </c>
      <c r="AW889" s="143" t="str">
        <f>IF(U889&gt;0,U889,"")</f>
        <v/>
      </c>
      <c r="AX889" s="143" t="str">
        <f>IF(W889&gt;0,W889,"")</f>
        <v/>
      </c>
      <c r="AY889" s="144" t="str">
        <f>IF(Y889&gt;0,Y889,"")</f>
        <v/>
      </c>
      <c r="AZ889" s="144" t="str">
        <f>IF(AA889&gt;0,AA889,"")</f>
        <v/>
      </c>
      <c r="BA889" s="179" t="str">
        <f>IF(SUM(O889:AB889)&gt;0,(SUM(O889:AB889)*H888),"")</f>
        <v/>
      </c>
      <c r="BB889" s="179" t="str">
        <f>IF(SUM(O889:AB889)&gt;0,K889,"")</f>
        <v/>
      </c>
      <c r="BC889" s="197" t="str">
        <f>IF(SUM(O889:AB889)&gt;0,"ITEM","")</f>
        <v/>
      </c>
      <c r="BD889" s="127" t="str">
        <f>IF(BE889="","",MAX(BD$868:BD888)+1)</f>
        <v/>
      </c>
      <c r="BG889" s="200" t="str">
        <f t="shared" si="46"/>
        <v/>
      </c>
      <c r="BH889" s="199" t="str">
        <f t="shared" si="47"/>
        <v/>
      </c>
      <c r="BI889" s="199" t="str">
        <f t="shared" si="48"/>
        <v/>
      </c>
      <c r="BJ889" s="199" t="str">
        <f t="shared" si="49"/>
        <v/>
      </c>
      <c r="BK889" s="199" t="str">
        <f t="shared" si="50"/>
        <v/>
      </c>
      <c r="BL889" s="199" t="str">
        <f t="shared" si="51"/>
        <v/>
      </c>
      <c r="BM889" s="199" t="str">
        <f t="shared" si="52"/>
        <v/>
      </c>
      <c r="BN889" s="199" t="str">
        <f t="shared" si="53"/>
        <v/>
      </c>
      <c r="BO889" s="199" t="str">
        <f t="shared" si="54"/>
        <v/>
      </c>
      <c r="BP889" s="199" t="str">
        <f t="shared" si="55"/>
        <v/>
      </c>
      <c r="BQ889" s="202" t="str">
        <f t="shared" si="56"/>
        <v/>
      </c>
      <c r="BR889" s="200" t="str">
        <f t="shared" si="57"/>
        <v/>
      </c>
      <c r="BS889" s="202" t="str">
        <f t="shared" si="58"/>
        <v/>
      </c>
    </row>
    <row r="890" spans="1:71" ht="7.25" customHeight="1">
      <c r="A890" s="21"/>
      <c r="B890" s="294"/>
      <c r="C890" s="294"/>
      <c r="D890" s="294"/>
      <c r="E890" s="294"/>
      <c r="F890" s="294"/>
      <c r="G890" s="294"/>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R890" s="127" t="str">
        <f>IF(AS890="","",MAX(AR$868:AR889)+1)</f>
        <v/>
      </c>
      <c r="BD890" s="127" t="str">
        <f>IF(BE890="","",MAX(BD$868:BD889)+1)</f>
        <v/>
      </c>
      <c r="BG890" s="200" t="str">
        <f t="shared" si="46"/>
        <v/>
      </c>
      <c r="BH890" s="199" t="str">
        <f t="shared" si="47"/>
        <v/>
      </c>
      <c r="BI890" s="199" t="str">
        <f t="shared" si="48"/>
        <v/>
      </c>
      <c r="BJ890" s="199" t="str">
        <f t="shared" si="49"/>
        <v/>
      </c>
      <c r="BK890" s="199" t="str">
        <f t="shared" si="50"/>
        <v/>
      </c>
      <c r="BL890" s="199" t="str">
        <f t="shared" si="51"/>
        <v/>
      </c>
      <c r="BM890" s="199" t="str">
        <f t="shared" si="52"/>
        <v/>
      </c>
      <c r="BN890" s="199" t="str">
        <f t="shared" si="53"/>
        <v/>
      </c>
      <c r="BO890" s="199" t="str">
        <f t="shared" si="54"/>
        <v/>
      </c>
      <c r="BP890" s="199" t="str">
        <f t="shared" si="55"/>
        <v/>
      </c>
      <c r="BQ890" s="202" t="str">
        <f t="shared" si="56"/>
        <v/>
      </c>
      <c r="BR890" s="200" t="str">
        <f t="shared" si="57"/>
        <v/>
      </c>
      <c r="BS890" s="202" t="str">
        <f t="shared" si="58"/>
        <v/>
      </c>
    </row>
    <row r="891" spans="1:71" ht="25.25" customHeight="1">
      <c r="A891" s="53"/>
      <c r="B891" s="308" t="s">
        <v>3258</v>
      </c>
      <c r="C891" s="308"/>
      <c r="D891" s="308"/>
      <c r="E891" s="308"/>
      <c r="F891" s="308"/>
      <c r="G891" s="308"/>
      <c r="H891" s="372">
        <f>VLOOKUP($AG891,PriceList,3,FALSE)</f>
        <v>29.15</v>
      </c>
      <c r="I891" s="372"/>
      <c r="J891" s="373"/>
      <c r="K891" s="342"/>
      <c r="L891" s="343"/>
      <c r="M891" s="343"/>
      <c r="N891" s="344"/>
      <c r="O891" s="341"/>
      <c r="P891" s="341"/>
      <c r="Q891" s="340"/>
      <c r="R891" s="340"/>
      <c r="S891" s="341"/>
      <c r="T891" s="341"/>
      <c r="U891" s="340"/>
      <c r="V891" s="340"/>
      <c r="W891" s="341"/>
      <c r="X891" s="341"/>
      <c r="Y891" s="340"/>
      <c r="Z891" s="340"/>
      <c r="AA891" s="341"/>
      <c r="AB891" s="341"/>
      <c r="AC891" s="345">
        <f>(SUM(O891:AB892))*H891</f>
        <v>0</v>
      </c>
      <c r="AD891" s="346"/>
      <c r="AE891" s="346"/>
      <c r="AF891" s="21"/>
      <c r="AG891" s="339" t="s">
        <v>538</v>
      </c>
      <c r="AJ891" s="90" t="b">
        <f>OR(ISERROR(AC891),ISERROR(H891))</f>
        <v>0</v>
      </c>
      <c r="AQ891" s="63" t="str">
        <f>IFERROR(LEFT(B891,SEARCH("
",B891)),B891)</f>
        <v xml:space="preserve">Vegetarian Wrap Platter
</v>
      </c>
      <c r="AR891" s="127" t="str">
        <f>IF(AS891="","",MAX(AR$868:AR887)+1)</f>
        <v/>
      </c>
      <c r="AS891" s="176" t="str">
        <f>IF(SUM(O891:AB891)&gt;0,AQ891,"")</f>
        <v/>
      </c>
      <c r="AT891" s="177" t="str">
        <f>IF(O891&gt;0,O891,"")</f>
        <v/>
      </c>
      <c r="AU891" s="178" t="str">
        <f>IF(Q891&gt;0,Q891,"")</f>
        <v/>
      </c>
      <c r="AV891" s="178" t="str">
        <f>IF(S891&gt;0,S891,"")</f>
        <v/>
      </c>
      <c r="AW891" s="178" t="str">
        <f>IF(U891&gt;0,U891,"")</f>
        <v/>
      </c>
      <c r="AX891" s="178" t="str">
        <f>IF(W891&gt;0,W891,"")</f>
        <v/>
      </c>
      <c r="AY891" s="179" t="str">
        <f>IF(Y891&gt;0,Y891,"")</f>
        <v/>
      </c>
      <c r="AZ891" s="179" t="str">
        <f>IF(AA891&gt;0,AA891,"")</f>
        <v/>
      </c>
      <c r="BA891" s="179" t="str">
        <f>IF(SUM(O891:AB891)&gt;0,(SUM(O891:AB891)*H891),"")</f>
        <v/>
      </c>
      <c r="BB891" s="179" t="str">
        <f>IF(SUM(O891:AB891)&gt;0,K891,"")</f>
        <v/>
      </c>
      <c r="BC891" s="196" t="str">
        <f>IF(SUM(O891:AB891)&gt;0,"ITEM","")</f>
        <v/>
      </c>
      <c r="BD891" s="127" t="str">
        <f>IF(BE891="","",MAX(BD$868:BD887)+1)</f>
        <v/>
      </c>
      <c r="BG891" s="200" t="str">
        <f t="shared" si="46"/>
        <v/>
      </c>
      <c r="BH891" s="199" t="str">
        <f t="shared" si="47"/>
        <v/>
      </c>
      <c r="BI891" s="199" t="str">
        <f t="shared" si="48"/>
        <v/>
      </c>
      <c r="BJ891" s="199" t="str">
        <f t="shared" si="49"/>
        <v/>
      </c>
      <c r="BK891" s="199" t="str">
        <f t="shared" si="50"/>
        <v/>
      </c>
      <c r="BL891" s="199" t="str">
        <f t="shared" si="51"/>
        <v/>
      </c>
      <c r="BM891" s="199" t="str">
        <f t="shared" si="52"/>
        <v/>
      </c>
      <c r="BN891" s="199" t="str">
        <f t="shared" si="53"/>
        <v/>
      </c>
      <c r="BO891" s="199" t="str">
        <f t="shared" si="54"/>
        <v/>
      </c>
      <c r="BP891" s="199" t="str">
        <f t="shared" si="55"/>
        <v/>
      </c>
      <c r="BQ891" s="202" t="str">
        <f t="shared" si="56"/>
        <v/>
      </c>
      <c r="BR891" s="200" t="str">
        <f t="shared" si="57"/>
        <v/>
      </c>
      <c r="BS891" s="202" t="str">
        <f t="shared" si="58"/>
        <v/>
      </c>
    </row>
    <row r="892" spans="1:71" ht="25.25" customHeight="1">
      <c r="A892" s="53"/>
      <c r="B892" s="308"/>
      <c r="C892" s="308"/>
      <c r="D892" s="308"/>
      <c r="E892" s="308"/>
      <c r="F892" s="308"/>
      <c r="G892" s="308"/>
      <c r="H892" s="372"/>
      <c r="I892" s="372"/>
      <c r="J892" s="373"/>
      <c r="K892" s="342"/>
      <c r="L892" s="343"/>
      <c r="M892" s="343"/>
      <c r="N892" s="344"/>
      <c r="O892" s="341"/>
      <c r="P892" s="341"/>
      <c r="Q892" s="340"/>
      <c r="R892" s="340"/>
      <c r="S892" s="341"/>
      <c r="T892" s="341"/>
      <c r="U892" s="340"/>
      <c r="V892" s="340"/>
      <c r="W892" s="341"/>
      <c r="X892" s="341"/>
      <c r="Y892" s="340"/>
      <c r="Z892" s="340"/>
      <c r="AA892" s="341"/>
      <c r="AB892" s="341"/>
      <c r="AC892" s="345"/>
      <c r="AD892" s="346"/>
      <c r="AE892" s="346"/>
      <c r="AF892" s="21"/>
      <c r="AG892" s="339"/>
      <c r="AQ892" s="63" t="str">
        <f>IFERROR(LEFT(B891,SEARCH("
",B891)),B891)</f>
        <v xml:space="preserve">Vegetarian Wrap Platter
</v>
      </c>
      <c r="AR892" s="127" t="str">
        <f>IF(AS892="","",MAX(AR$868:AR891)+1)</f>
        <v/>
      </c>
      <c r="AS892" s="140" t="str">
        <f>IF(SUM(O892:AB892)&gt;0,AQ892,"")</f>
        <v/>
      </c>
      <c r="AT892" s="175" t="str">
        <f>IF(O892&gt;0,O892,"")</f>
        <v/>
      </c>
      <c r="AU892" s="143" t="str">
        <f>IF(Q892&gt;0,Q892,"")</f>
        <v/>
      </c>
      <c r="AV892" s="143" t="str">
        <f>IF(S892&gt;0,S892,"")</f>
        <v/>
      </c>
      <c r="AW892" s="143" t="str">
        <f>IF(U892&gt;0,U892,"")</f>
        <v/>
      </c>
      <c r="AX892" s="143" t="str">
        <f>IF(W892&gt;0,W892,"")</f>
        <v/>
      </c>
      <c r="AY892" s="144" t="str">
        <f>IF(Y892&gt;0,Y892,"")</f>
        <v/>
      </c>
      <c r="AZ892" s="144" t="str">
        <f>IF(AA892&gt;0,AA892,"")</f>
        <v/>
      </c>
      <c r="BA892" s="179" t="str">
        <f>IF(SUM(O892:AB892)&gt;0,(SUM(O892:AB892)*H891),"")</f>
        <v/>
      </c>
      <c r="BB892" s="179" t="str">
        <f>IF(SUM(O892:AB892)&gt;0,K892,"")</f>
        <v/>
      </c>
      <c r="BC892" s="197" t="str">
        <f>IF(SUM(O892:AB892)&gt;0,"ITEM","")</f>
        <v/>
      </c>
      <c r="BD892" s="127" t="str">
        <f>IF(BE892="","",MAX(BD$868:BD891)+1)</f>
        <v/>
      </c>
      <c r="BG892" s="200" t="str">
        <f t="shared" si="46"/>
        <v/>
      </c>
      <c r="BH892" s="199" t="str">
        <f t="shared" si="47"/>
        <v/>
      </c>
      <c r="BI892" s="199" t="str">
        <f t="shared" si="48"/>
        <v/>
      </c>
      <c r="BJ892" s="199" t="str">
        <f t="shared" si="49"/>
        <v/>
      </c>
      <c r="BK892" s="199" t="str">
        <f t="shared" si="50"/>
        <v/>
      </c>
      <c r="BL892" s="199" t="str">
        <f t="shared" si="51"/>
        <v/>
      </c>
      <c r="BM892" s="199" t="str">
        <f t="shared" si="52"/>
        <v/>
      </c>
      <c r="BN892" s="199" t="str">
        <f t="shared" si="53"/>
        <v/>
      </c>
      <c r="BO892" s="199" t="str">
        <f t="shared" si="54"/>
        <v/>
      </c>
      <c r="BP892" s="199" t="str">
        <f t="shared" si="55"/>
        <v/>
      </c>
      <c r="BQ892" s="202" t="str">
        <f t="shared" si="56"/>
        <v/>
      </c>
      <c r="BR892" s="200" t="str">
        <f t="shared" si="57"/>
        <v/>
      </c>
      <c r="BS892" s="202" t="str">
        <f t="shared" si="58"/>
        <v/>
      </c>
    </row>
    <row r="893" spans="1:71" ht="7.25" customHeight="1">
      <c r="A893" s="21"/>
      <c r="B893" s="294"/>
      <c r="C893" s="294"/>
      <c r="D893" s="294"/>
      <c r="E893" s="294"/>
      <c r="F893" s="294"/>
      <c r="G893" s="294"/>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R893" s="127" t="str">
        <f>IF(AS893="","",MAX(AR$868:AR892)+1)</f>
        <v/>
      </c>
      <c r="BD893" s="127" t="str">
        <f>IF(BE893="","",MAX(BD$868:BD892)+1)</f>
        <v/>
      </c>
      <c r="BG893" s="200" t="str">
        <f t="shared" si="46"/>
        <v/>
      </c>
      <c r="BH893" s="199" t="str">
        <f t="shared" si="47"/>
        <v/>
      </c>
      <c r="BI893" s="199" t="str">
        <f t="shared" si="48"/>
        <v/>
      </c>
      <c r="BJ893" s="199" t="str">
        <f t="shared" si="49"/>
        <v/>
      </c>
      <c r="BK893" s="199" t="str">
        <f t="shared" si="50"/>
        <v/>
      </c>
      <c r="BL893" s="199" t="str">
        <f t="shared" si="51"/>
        <v/>
      </c>
      <c r="BM893" s="199" t="str">
        <f t="shared" si="52"/>
        <v/>
      </c>
      <c r="BN893" s="199" t="str">
        <f t="shared" si="53"/>
        <v/>
      </c>
      <c r="BO893" s="199" t="str">
        <f t="shared" si="54"/>
        <v/>
      </c>
      <c r="BP893" s="199" t="str">
        <f t="shared" si="55"/>
        <v/>
      </c>
      <c r="BQ893" s="202" t="str">
        <f t="shared" si="56"/>
        <v/>
      </c>
      <c r="BR893" s="200" t="str">
        <f t="shared" si="57"/>
        <v/>
      </c>
      <c r="BS893" s="202" t="str">
        <f t="shared" si="58"/>
        <v/>
      </c>
    </row>
    <row r="894" spans="1:71" ht="25.25" customHeight="1">
      <c r="A894" s="53"/>
      <c r="B894" s="308" t="s">
        <v>3261</v>
      </c>
      <c r="C894" s="308"/>
      <c r="D894" s="308"/>
      <c r="E894" s="308"/>
      <c r="F894" s="308"/>
      <c r="G894" s="308"/>
      <c r="H894" s="372">
        <f>VLOOKUP($AG894,PriceList,3,FALSE)</f>
        <v>21.35</v>
      </c>
      <c r="I894" s="372"/>
      <c r="J894" s="373"/>
      <c r="K894" s="342"/>
      <c r="L894" s="343"/>
      <c r="M894" s="343"/>
      <c r="N894" s="344"/>
      <c r="O894" s="341"/>
      <c r="P894" s="341"/>
      <c r="Q894" s="340"/>
      <c r="R894" s="340"/>
      <c r="S894" s="341"/>
      <c r="T894" s="341"/>
      <c r="U894" s="340"/>
      <c r="V894" s="340"/>
      <c r="W894" s="341"/>
      <c r="X894" s="341"/>
      <c r="Y894" s="340"/>
      <c r="Z894" s="340"/>
      <c r="AA894" s="341"/>
      <c r="AB894" s="341"/>
      <c r="AC894" s="345">
        <f>(SUM(O894:AB895))*H894</f>
        <v>0</v>
      </c>
      <c r="AD894" s="346"/>
      <c r="AE894" s="346"/>
      <c r="AF894" s="21"/>
      <c r="AG894" s="339" t="s">
        <v>539</v>
      </c>
      <c r="AJ894" s="90" t="b">
        <f>OR(ISERROR(AC894),ISERROR(H894))</f>
        <v>0</v>
      </c>
      <c r="AQ894" s="63" t="str">
        <f>IFERROR(LEFT(B894,SEARCH("
",B894)),B894)</f>
        <v xml:space="preserve">Mini Pastry Platter
</v>
      </c>
      <c r="AR894" s="127" t="str">
        <f>IF(AS894="","",MAX(AR$868:AR893)+1)</f>
        <v/>
      </c>
      <c r="AS894" s="176" t="str">
        <f>IF(SUM(O894:AB894)&gt;0,AQ894,"")</f>
        <v/>
      </c>
      <c r="AT894" s="177" t="str">
        <f>IF(O894&gt;0,O894,"")</f>
        <v/>
      </c>
      <c r="AU894" s="178" t="str">
        <f>IF(Q894&gt;0,Q894,"")</f>
        <v/>
      </c>
      <c r="AV894" s="178" t="str">
        <f>IF(S894&gt;0,S894,"")</f>
        <v/>
      </c>
      <c r="AW894" s="178" t="str">
        <f>IF(U894&gt;0,U894,"")</f>
        <v/>
      </c>
      <c r="AX894" s="178" t="str">
        <f>IF(W894&gt;0,W894,"")</f>
        <v/>
      </c>
      <c r="AY894" s="179" t="str">
        <f>IF(Y894&gt;0,Y894,"")</f>
        <v/>
      </c>
      <c r="AZ894" s="179" t="str">
        <f>IF(AA894&gt;0,AA894,"")</f>
        <v/>
      </c>
      <c r="BA894" s="179" t="str">
        <f>IF(SUM(O894:AB894)&gt;0,(SUM(O894:AB894)*H894),"")</f>
        <v/>
      </c>
      <c r="BB894" s="179" t="str">
        <f>IF(SUM(O894:AB894)&gt;0,K894,"")</f>
        <v/>
      </c>
      <c r="BC894" s="196" t="str">
        <f>IF(SUM(O894:AB894)&gt;0,"ITEM","")</f>
        <v/>
      </c>
      <c r="BD894" s="127" t="str">
        <f>IF(BE894="","",MAX(BD$868:BD893)+1)</f>
        <v/>
      </c>
      <c r="BG894" s="200" t="str">
        <f t="shared" si="46"/>
        <v/>
      </c>
      <c r="BH894" s="199" t="str">
        <f t="shared" si="47"/>
        <v/>
      </c>
      <c r="BI894" s="199" t="str">
        <f t="shared" si="48"/>
        <v/>
      </c>
      <c r="BJ894" s="199" t="str">
        <f t="shared" si="49"/>
        <v/>
      </c>
      <c r="BK894" s="199" t="str">
        <f t="shared" si="50"/>
        <v/>
      </c>
      <c r="BL894" s="199" t="str">
        <f t="shared" si="51"/>
        <v/>
      </c>
      <c r="BM894" s="199" t="str">
        <f t="shared" si="52"/>
        <v/>
      </c>
      <c r="BN894" s="199" t="str">
        <f t="shared" si="53"/>
        <v/>
      </c>
      <c r="BO894" s="199" t="str">
        <f t="shared" si="54"/>
        <v/>
      </c>
      <c r="BP894" s="199" t="str">
        <f t="shared" si="55"/>
        <v/>
      </c>
      <c r="BQ894" s="202" t="str">
        <f t="shared" si="56"/>
        <v/>
      </c>
      <c r="BR894" s="200" t="str">
        <f t="shared" si="57"/>
        <v/>
      </c>
      <c r="BS894" s="202" t="str">
        <f t="shared" si="58"/>
        <v/>
      </c>
    </row>
    <row r="895" spans="1:71" ht="25.25" customHeight="1">
      <c r="A895" s="53"/>
      <c r="B895" s="308"/>
      <c r="C895" s="308"/>
      <c r="D895" s="308"/>
      <c r="E895" s="308"/>
      <c r="F895" s="308"/>
      <c r="G895" s="308"/>
      <c r="H895" s="372"/>
      <c r="I895" s="372"/>
      <c r="J895" s="373"/>
      <c r="K895" s="342"/>
      <c r="L895" s="343"/>
      <c r="M895" s="343"/>
      <c r="N895" s="344"/>
      <c r="O895" s="341"/>
      <c r="P895" s="341"/>
      <c r="Q895" s="340"/>
      <c r="R895" s="340"/>
      <c r="S895" s="341"/>
      <c r="T895" s="341"/>
      <c r="U895" s="340"/>
      <c r="V895" s="340"/>
      <c r="W895" s="341"/>
      <c r="X895" s="341"/>
      <c r="Y895" s="340"/>
      <c r="Z895" s="340"/>
      <c r="AA895" s="341"/>
      <c r="AB895" s="341"/>
      <c r="AC895" s="345"/>
      <c r="AD895" s="346"/>
      <c r="AE895" s="346"/>
      <c r="AF895" s="21"/>
      <c r="AG895" s="339"/>
      <c r="AQ895" s="63" t="str">
        <f>IFERROR(LEFT(B894,SEARCH("
",B894)),B894)</f>
        <v xml:space="preserve">Mini Pastry Platter
</v>
      </c>
      <c r="AR895" s="127" t="str">
        <f>IF(AS895="","",MAX(AR$868:AR894)+1)</f>
        <v/>
      </c>
      <c r="AS895" s="140" t="str">
        <f>IF(SUM(O895:AB895)&gt;0,AQ895,"")</f>
        <v/>
      </c>
      <c r="AT895" s="175" t="str">
        <f>IF(O895&gt;0,O895,"")</f>
        <v/>
      </c>
      <c r="AU895" s="143" t="str">
        <f>IF(Q895&gt;0,Q895,"")</f>
        <v/>
      </c>
      <c r="AV895" s="143" t="str">
        <f>IF(S895&gt;0,S895,"")</f>
        <v/>
      </c>
      <c r="AW895" s="143" t="str">
        <f>IF(U895&gt;0,U895,"")</f>
        <v/>
      </c>
      <c r="AX895" s="143" t="str">
        <f>IF(W895&gt;0,W895,"")</f>
        <v/>
      </c>
      <c r="AY895" s="144" t="str">
        <f>IF(Y895&gt;0,Y895,"")</f>
        <v/>
      </c>
      <c r="AZ895" s="144" t="str">
        <f>IF(AA895&gt;0,AA895,"")</f>
        <v/>
      </c>
      <c r="BA895" s="179" t="str">
        <f>IF(SUM(O895:AB895)&gt;0,(SUM(O895:AB895)*H894),"")</f>
        <v/>
      </c>
      <c r="BB895" s="179" t="str">
        <f>IF(SUM(O895:AB895)&gt;0,K895,"")</f>
        <v/>
      </c>
      <c r="BC895" s="197" t="str">
        <f>IF(SUM(O895:AB895)&gt;0,"ITEM","")</f>
        <v/>
      </c>
      <c r="BD895" s="127" t="str">
        <f>IF(BE895="","",MAX(BD$868:BD894)+1)</f>
        <v/>
      </c>
      <c r="BG895" s="200" t="str">
        <f t="shared" si="46"/>
        <v/>
      </c>
      <c r="BH895" s="199" t="str">
        <f t="shared" si="47"/>
        <v/>
      </c>
      <c r="BI895" s="199" t="str">
        <f t="shared" si="48"/>
        <v/>
      </c>
      <c r="BJ895" s="199" t="str">
        <f t="shared" si="49"/>
        <v/>
      </c>
      <c r="BK895" s="199" t="str">
        <f t="shared" si="50"/>
        <v/>
      </c>
      <c r="BL895" s="199" t="str">
        <f t="shared" si="51"/>
        <v/>
      </c>
      <c r="BM895" s="199" t="str">
        <f t="shared" si="52"/>
        <v/>
      </c>
      <c r="BN895" s="199" t="str">
        <f t="shared" si="53"/>
        <v/>
      </c>
      <c r="BO895" s="199" t="str">
        <f t="shared" si="54"/>
        <v/>
      </c>
      <c r="BP895" s="199" t="str">
        <f t="shared" si="55"/>
        <v/>
      </c>
      <c r="BQ895" s="202" t="str">
        <f t="shared" si="56"/>
        <v/>
      </c>
      <c r="BR895" s="200" t="str">
        <f t="shared" si="57"/>
        <v/>
      </c>
      <c r="BS895" s="202" t="str">
        <f t="shared" si="58"/>
        <v/>
      </c>
    </row>
    <row r="896" spans="1:71" ht="7.25" customHeight="1">
      <c r="A896" s="21"/>
      <c r="B896" s="294"/>
      <c r="C896" s="294"/>
      <c r="D896" s="294"/>
      <c r="E896" s="294"/>
      <c r="F896" s="294"/>
      <c r="G896" s="294"/>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R896" s="127" t="str">
        <f>IF(AS896="","",MAX(AR$868:AR895)+1)</f>
        <v/>
      </c>
      <c r="BD896" s="127" t="str">
        <f>IF(BE896="","",MAX(BD$868:BD895)+1)</f>
        <v/>
      </c>
      <c r="BG896" s="200" t="str">
        <f t="shared" si="46"/>
        <v/>
      </c>
      <c r="BH896" s="199" t="str">
        <f t="shared" si="47"/>
        <v/>
      </c>
      <c r="BI896" s="199" t="str">
        <f t="shared" si="48"/>
        <v/>
      </c>
      <c r="BJ896" s="199" t="str">
        <f t="shared" si="49"/>
        <v/>
      </c>
      <c r="BK896" s="199" t="str">
        <f t="shared" si="50"/>
        <v/>
      </c>
      <c r="BL896" s="199" t="str">
        <f t="shared" si="51"/>
        <v/>
      </c>
      <c r="BM896" s="199" t="str">
        <f t="shared" si="52"/>
        <v/>
      </c>
      <c r="BN896" s="199" t="str">
        <f t="shared" si="53"/>
        <v/>
      </c>
      <c r="BO896" s="199" t="str">
        <f t="shared" si="54"/>
        <v/>
      </c>
      <c r="BP896" s="199" t="str">
        <f t="shared" si="55"/>
        <v/>
      </c>
      <c r="BQ896" s="202" t="str">
        <f t="shared" si="56"/>
        <v/>
      </c>
      <c r="BR896" s="200" t="str">
        <f t="shared" si="57"/>
        <v/>
      </c>
      <c r="BS896" s="202" t="str">
        <f t="shared" si="58"/>
        <v/>
      </c>
    </row>
    <row r="897" spans="1:71" ht="25.25" customHeight="1">
      <c r="A897" s="53"/>
      <c r="B897" s="308" t="s">
        <v>2729</v>
      </c>
      <c r="C897" s="308"/>
      <c r="D897" s="308"/>
      <c r="E897" s="308"/>
      <c r="F897" s="308"/>
      <c r="G897" s="308"/>
      <c r="H897" s="372">
        <f>VLOOKUP($AG897,PriceList,3,FALSE)</f>
        <v>18.149999999999999</v>
      </c>
      <c r="I897" s="372"/>
      <c r="J897" s="373"/>
      <c r="K897" s="342"/>
      <c r="L897" s="343"/>
      <c r="M897" s="343"/>
      <c r="N897" s="344"/>
      <c r="O897" s="341"/>
      <c r="P897" s="341"/>
      <c r="Q897" s="340"/>
      <c r="R897" s="340"/>
      <c r="S897" s="341"/>
      <c r="T897" s="341"/>
      <c r="U897" s="340"/>
      <c r="V897" s="340"/>
      <c r="W897" s="341"/>
      <c r="X897" s="341"/>
      <c r="Y897" s="340"/>
      <c r="Z897" s="340"/>
      <c r="AA897" s="341"/>
      <c r="AB897" s="341"/>
      <c r="AC897" s="345">
        <f>(SUM(O897:AB898))*H897</f>
        <v>0</v>
      </c>
      <c r="AD897" s="346"/>
      <c r="AE897" s="346"/>
      <c r="AF897" s="21"/>
      <c r="AG897" s="339" t="s">
        <v>540</v>
      </c>
      <c r="AJ897" s="90" t="b">
        <f>OR(ISERROR(AC897),ISERROR(H897))</f>
        <v>0</v>
      </c>
      <c r="AQ897" s="63" t="str">
        <f>IFERROR(LEFT(B897,SEARCH("
",B897)),B897)</f>
        <v xml:space="preserve">Platter of Mini Muffins
</v>
      </c>
      <c r="AR897" s="127" t="str">
        <f>IF(AS897="","",MAX(AR$868:AR896)+1)</f>
        <v/>
      </c>
      <c r="AS897" s="176" t="str">
        <f>IF(SUM(O897:AB897)&gt;0,AQ897,"")</f>
        <v/>
      </c>
      <c r="AT897" s="177" t="str">
        <f>IF(O897&gt;0,O897,"")</f>
        <v/>
      </c>
      <c r="AU897" s="178" t="str">
        <f>IF(Q897&gt;0,Q897,"")</f>
        <v/>
      </c>
      <c r="AV897" s="178" t="str">
        <f>IF(S897&gt;0,S897,"")</f>
        <v/>
      </c>
      <c r="AW897" s="178" t="str">
        <f>IF(U897&gt;0,U897,"")</f>
        <v/>
      </c>
      <c r="AX897" s="178" t="str">
        <f>IF(W897&gt;0,W897,"")</f>
        <v/>
      </c>
      <c r="AY897" s="179" t="str">
        <f>IF(Y897&gt;0,Y897,"")</f>
        <v/>
      </c>
      <c r="AZ897" s="179" t="str">
        <f>IF(AA897&gt;0,AA897,"")</f>
        <v/>
      </c>
      <c r="BA897" s="179" t="str">
        <f>IF(SUM(O897:AB897)&gt;0,(SUM(O897:AB897)*H897),"")</f>
        <v/>
      </c>
      <c r="BB897" s="179" t="str">
        <f>IF(SUM(O897:AB897)&gt;0,K897,"")</f>
        <v/>
      </c>
      <c r="BC897" s="196" t="str">
        <f>IF(SUM(O897:AB897)&gt;0,"ITEM","")</f>
        <v/>
      </c>
      <c r="BD897" s="127" t="str">
        <f>IF(BE897="","",MAX(BD$868:BD896)+1)</f>
        <v/>
      </c>
      <c r="BG897" s="200" t="str">
        <f t="shared" si="46"/>
        <v/>
      </c>
      <c r="BH897" s="199" t="str">
        <f t="shared" si="47"/>
        <v/>
      </c>
      <c r="BI897" s="199" t="str">
        <f t="shared" si="48"/>
        <v/>
      </c>
      <c r="BJ897" s="199" t="str">
        <f t="shared" si="49"/>
        <v/>
      </c>
      <c r="BK897" s="199" t="str">
        <f t="shared" si="50"/>
        <v/>
      </c>
      <c r="BL897" s="199" t="str">
        <f t="shared" si="51"/>
        <v/>
      </c>
      <c r="BM897" s="199" t="str">
        <f t="shared" si="52"/>
        <v/>
      </c>
      <c r="BN897" s="199" t="str">
        <f t="shared" si="53"/>
        <v/>
      </c>
      <c r="BO897" s="199" t="str">
        <f t="shared" si="54"/>
        <v/>
      </c>
      <c r="BP897" s="199" t="str">
        <f t="shared" si="55"/>
        <v/>
      </c>
      <c r="BQ897" s="202" t="str">
        <f t="shared" si="56"/>
        <v/>
      </c>
      <c r="BR897" s="200" t="str">
        <f t="shared" si="57"/>
        <v/>
      </c>
      <c r="BS897" s="202" t="str">
        <f t="shared" si="58"/>
        <v/>
      </c>
    </row>
    <row r="898" spans="1:71" ht="25.25" customHeight="1">
      <c r="A898" s="53"/>
      <c r="B898" s="308"/>
      <c r="C898" s="308"/>
      <c r="D898" s="308"/>
      <c r="E898" s="308"/>
      <c r="F898" s="308"/>
      <c r="G898" s="308"/>
      <c r="H898" s="372"/>
      <c r="I898" s="372"/>
      <c r="J898" s="373"/>
      <c r="K898" s="342"/>
      <c r="L898" s="343"/>
      <c r="M898" s="343"/>
      <c r="N898" s="344"/>
      <c r="O898" s="341"/>
      <c r="P898" s="341"/>
      <c r="Q898" s="340"/>
      <c r="R898" s="340"/>
      <c r="S898" s="341"/>
      <c r="T898" s="341"/>
      <c r="U898" s="340"/>
      <c r="V898" s="340"/>
      <c r="W898" s="341"/>
      <c r="X898" s="341"/>
      <c r="Y898" s="340"/>
      <c r="Z898" s="340"/>
      <c r="AA898" s="341"/>
      <c r="AB898" s="341"/>
      <c r="AC898" s="345"/>
      <c r="AD898" s="346"/>
      <c r="AE898" s="346"/>
      <c r="AF898" s="21"/>
      <c r="AG898" s="339"/>
      <c r="AQ898" s="63" t="str">
        <f>IFERROR(LEFT(B897,SEARCH("
",B897)),B897)</f>
        <v xml:space="preserve">Platter of Mini Muffins
</v>
      </c>
      <c r="AR898" s="127" t="str">
        <f>IF(AS898="","",MAX(AR$868:AR897)+1)</f>
        <v/>
      </c>
      <c r="AS898" s="140" t="str">
        <f>IF(SUM(O898:AB898)&gt;0,AQ898,"")</f>
        <v/>
      </c>
      <c r="AT898" s="175" t="str">
        <f>IF(O898&gt;0,O898,"")</f>
        <v/>
      </c>
      <c r="AU898" s="143" t="str">
        <f>IF(Q898&gt;0,Q898,"")</f>
        <v/>
      </c>
      <c r="AV898" s="143" t="str">
        <f>IF(S898&gt;0,S898,"")</f>
        <v/>
      </c>
      <c r="AW898" s="143" t="str">
        <f>IF(U898&gt;0,U898,"")</f>
        <v/>
      </c>
      <c r="AX898" s="143" t="str">
        <f>IF(W898&gt;0,W898,"")</f>
        <v/>
      </c>
      <c r="AY898" s="144" t="str">
        <f>IF(Y898&gt;0,Y898,"")</f>
        <v/>
      </c>
      <c r="AZ898" s="144" t="str">
        <f>IF(AA898&gt;0,AA898,"")</f>
        <v/>
      </c>
      <c r="BA898" s="179" t="str">
        <f>IF(SUM(O898:AB898)&gt;0,(SUM(O898:AB898)*H897),"")</f>
        <v/>
      </c>
      <c r="BB898" s="179" t="str">
        <f>IF(SUM(O898:AB898)&gt;0,K898,"")</f>
        <v/>
      </c>
      <c r="BC898" s="197" t="str">
        <f>IF(SUM(O898:AB898)&gt;0,"ITEM","")</f>
        <v/>
      </c>
      <c r="BD898" s="127" t="str">
        <f>IF(BE898="","",MAX(BD$868:BD897)+1)</f>
        <v/>
      </c>
      <c r="BG898" s="200" t="str">
        <f t="shared" si="46"/>
        <v/>
      </c>
      <c r="BH898" s="199" t="str">
        <f t="shared" si="47"/>
        <v/>
      </c>
      <c r="BI898" s="199" t="str">
        <f t="shared" si="48"/>
        <v/>
      </c>
      <c r="BJ898" s="199" t="str">
        <f t="shared" si="49"/>
        <v/>
      </c>
      <c r="BK898" s="199" t="str">
        <f t="shared" si="50"/>
        <v/>
      </c>
      <c r="BL898" s="199" t="str">
        <f t="shared" si="51"/>
        <v/>
      </c>
      <c r="BM898" s="199" t="str">
        <f t="shared" si="52"/>
        <v/>
      </c>
      <c r="BN898" s="199" t="str">
        <f t="shared" si="53"/>
        <v/>
      </c>
      <c r="BO898" s="199" t="str">
        <f t="shared" si="54"/>
        <v/>
      </c>
      <c r="BP898" s="199" t="str">
        <f t="shared" si="55"/>
        <v/>
      </c>
      <c r="BQ898" s="202" t="str">
        <f t="shared" si="56"/>
        <v/>
      </c>
      <c r="BR898" s="200" t="str">
        <f t="shared" si="57"/>
        <v/>
      </c>
      <c r="BS898" s="202" t="str">
        <f t="shared" si="58"/>
        <v/>
      </c>
    </row>
    <row r="899" spans="1:71" ht="7.25" customHeight="1">
      <c r="A899" s="21"/>
      <c r="B899" s="294"/>
      <c r="C899" s="294"/>
      <c r="D899" s="294"/>
      <c r="E899" s="294"/>
      <c r="F899" s="294"/>
      <c r="G899" s="294"/>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R899" s="127" t="str">
        <f>IF(AS899="","",MAX(AR$868:AR898)+1)</f>
        <v/>
      </c>
      <c r="BD899" s="127" t="str">
        <f>IF(BE899="","",MAX(BD$868:BD898)+1)</f>
        <v/>
      </c>
      <c r="BG899" s="200" t="str">
        <f t="shared" si="46"/>
        <v/>
      </c>
      <c r="BH899" s="199" t="str">
        <f t="shared" si="47"/>
        <v/>
      </c>
      <c r="BI899" s="199" t="str">
        <f t="shared" si="48"/>
        <v/>
      </c>
      <c r="BJ899" s="199" t="str">
        <f t="shared" si="49"/>
        <v/>
      </c>
      <c r="BK899" s="199" t="str">
        <f t="shared" si="50"/>
        <v/>
      </c>
      <c r="BL899" s="199" t="str">
        <f t="shared" si="51"/>
        <v/>
      </c>
      <c r="BM899" s="199" t="str">
        <f t="shared" si="52"/>
        <v/>
      </c>
      <c r="BN899" s="199" t="str">
        <f t="shared" si="53"/>
        <v/>
      </c>
      <c r="BO899" s="199" t="str">
        <f t="shared" si="54"/>
        <v/>
      </c>
      <c r="BP899" s="199" t="str">
        <f t="shared" si="55"/>
        <v/>
      </c>
      <c r="BQ899" s="202" t="str">
        <f t="shared" si="56"/>
        <v/>
      </c>
      <c r="BR899" s="200" t="str">
        <f t="shared" si="57"/>
        <v/>
      </c>
      <c r="BS899" s="202" t="str">
        <f t="shared" si="58"/>
        <v/>
      </c>
    </row>
    <row r="900" spans="1:71" ht="25.25" customHeight="1">
      <c r="A900" s="53"/>
      <c r="B900" s="308" t="s">
        <v>3259</v>
      </c>
      <c r="C900" s="308"/>
      <c r="D900" s="308"/>
      <c r="E900" s="308"/>
      <c r="F900" s="308"/>
      <c r="G900" s="308"/>
      <c r="H900" s="372">
        <f>VLOOKUP($AG900,PriceList,3,FALSE)</f>
        <v>28.05</v>
      </c>
      <c r="I900" s="372"/>
      <c r="J900" s="373"/>
      <c r="K900" s="342"/>
      <c r="L900" s="343"/>
      <c r="M900" s="343"/>
      <c r="N900" s="344"/>
      <c r="O900" s="341"/>
      <c r="P900" s="341"/>
      <c r="Q900" s="340"/>
      <c r="R900" s="340"/>
      <c r="S900" s="341"/>
      <c r="T900" s="341"/>
      <c r="U900" s="340"/>
      <c r="V900" s="340"/>
      <c r="W900" s="341"/>
      <c r="X900" s="341"/>
      <c r="Y900" s="340"/>
      <c r="Z900" s="340"/>
      <c r="AA900" s="341"/>
      <c r="AB900" s="341"/>
      <c r="AC900" s="345">
        <f>(SUM(O900:AB901))*H900</f>
        <v>0</v>
      </c>
      <c r="AD900" s="346"/>
      <c r="AE900" s="346"/>
      <c r="AF900" s="21"/>
      <c r="AG900" s="339" t="s">
        <v>541</v>
      </c>
      <c r="AJ900" s="90" t="b">
        <f>OR(ISERROR(AC900),ISERROR(H900))</f>
        <v>0</v>
      </c>
      <c r="AQ900" s="63" t="str">
        <f>IFERROR(LEFT(B900,SEARCH("
",B900)),B900)</f>
        <v xml:space="preserve">Vegan Sandwich Platter
</v>
      </c>
      <c r="AR900" s="127" t="str">
        <f>IF(AS900="","",MAX(AR$868:AR899)+1)</f>
        <v/>
      </c>
      <c r="AS900" s="176" t="str">
        <f>IF(SUM(O900:AB900)&gt;0,AQ900,"")</f>
        <v/>
      </c>
      <c r="AT900" s="177" t="str">
        <f>IF(O900&gt;0,O900,"")</f>
        <v/>
      </c>
      <c r="AU900" s="178" t="str">
        <f>IF(Q900&gt;0,Q900,"")</f>
        <v/>
      </c>
      <c r="AV900" s="178" t="str">
        <f>IF(S900&gt;0,S900,"")</f>
        <v/>
      </c>
      <c r="AW900" s="178" t="str">
        <f>IF(U900&gt;0,U900,"")</f>
        <v/>
      </c>
      <c r="AX900" s="178" t="str">
        <f>IF(W900&gt;0,W900,"")</f>
        <v/>
      </c>
      <c r="AY900" s="179" t="str">
        <f>IF(Y900&gt;0,Y900,"")</f>
        <v/>
      </c>
      <c r="AZ900" s="179" t="str">
        <f>IF(AA900&gt;0,AA900,"")</f>
        <v/>
      </c>
      <c r="BA900" s="179" t="str">
        <f>IF(SUM(O900:AB900)&gt;0,(SUM(O900:AB900)*H900),"")</f>
        <v/>
      </c>
      <c r="BB900" s="179" t="str">
        <f>IF(SUM(O900:AB900)&gt;0,K900,"")</f>
        <v/>
      </c>
      <c r="BC900" s="196" t="str">
        <f>IF(SUM(O900:AB900)&gt;0,"ITEM","")</f>
        <v/>
      </c>
      <c r="BD900" s="127" t="str">
        <f>IF(BE900="","",MAX(BD$868:BD899)+1)</f>
        <v/>
      </c>
      <c r="BG900" s="200" t="str">
        <f t="shared" si="46"/>
        <v/>
      </c>
      <c r="BH900" s="199" t="str">
        <f t="shared" si="47"/>
        <v/>
      </c>
      <c r="BI900" s="199" t="str">
        <f t="shared" si="48"/>
        <v/>
      </c>
      <c r="BJ900" s="199" t="str">
        <f t="shared" si="49"/>
        <v/>
      </c>
      <c r="BK900" s="199" t="str">
        <f t="shared" si="50"/>
        <v/>
      </c>
      <c r="BL900" s="199" t="str">
        <f t="shared" si="51"/>
        <v/>
      </c>
      <c r="BM900" s="199" t="str">
        <f t="shared" si="52"/>
        <v/>
      </c>
      <c r="BN900" s="199" t="str">
        <f t="shared" si="53"/>
        <v/>
      </c>
      <c r="BO900" s="199" t="str">
        <f t="shared" si="54"/>
        <v/>
      </c>
      <c r="BP900" s="199" t="str">
        <f t="shared" si="55"/>
        <v/>
      </c>
      <c r="BQ900" s="202" t="str">
        <f t="shared" si="56"/>
        <v/>
      </c>
      <c r="BR900" s="200" t="str">
        <f t="shared" si="57"/>
        <v/>
      </c>
      <c r="BS900" s="202" t="str">
        <f t="shared" si="58"/>
        <v/>
      </c>
    </row>
    <row r="901" spans="1:71" ht="25.25" customHeight="1">
      <c r="A901" s="53"/>
      <c r="B901" s="308"/>
      <c r="C901" s="308"/>
      <c r="D901" s="308"/>
      <c r="E901" s="308"/>
      <c r="F901" s="308"/>
      <c r="G901" s="308"/>
      <c r="H901" s="372"/>
      <c r="I901" s="372"/>
      <c r="J901" s="373"/>
      <c r="K901" s="342"/>
      <c r="L901" s="343"/>
      <c r="M901" s="343"/>
      <c r="N901" s="344"/>
      <c r="O901" s="341"/>
      <c r="P901" s="341"/>
      <c r="Q901" s="340"/>
      <c r="R901" s="340"/>
      <c r="S901" s="341"/>
      <c r="T901" s="341"/>
      <c r="U901" s="340"/>
      <c r="V901" s="340"/>
      <c r="W901" s="341"/>
      <c r="X901" s="341"/>
      <c r="Y901" s="340"/>
      <c r="Z901" s="340"/>
      <c r="AA901" s="341"/>
      <c r="AB901" s="341"/>
      <c r="AC901" s="345"/>
      <c r="AD901" s="346"/>
      <c r="AE901" s="346"/>
      <c r="AF901" s="21"/>
      <c r="AG901" s="339"/>
      <c r="AQ901" s="63" t="str">
        <f>IFERROR(LEFT(B900,SEARCH("
",B900)),B900)</f>
        <v xml:space="preserve">Vegan Sandwich Platter
</v>
      </c>
      <c r="AR901" s="127" t="str">
        <f>IF(AS901="","",MAX(AR$868:AR900)+1)</f>
        <v/>
      </c>
      <c r="AS901" s="140" t="str">
        <f>IF(SUM(O901:AB901)&gt;0,AQ901,"")</f>
        <v/>
      </c>
      <c r="AT901" s="175" t="str">
        <f>IF(O901&gt;0,O901,"")</f>
        <v/>
      </c>
      <c r="AU901" s="143" t="str">
        <f>IF(Q901&gt;0,Q901,"")</f>
        <v/>
      </c>
      <c r="AV901" s="143" t="str">
        <f>IF(S901&gt;0,S901,"")</f>
        <v/>
      </c>
      <c r="AW901" s="143" t="str">
        <f>IF(U901&gt;0,U901,"")</f>
        <v/>
      </c>
      <c r="AX901" s="143" t="str">
        <f>IF(W901&gt;0,W901,"")</f>
        <v/>
      </c>
      <c r="AY901" s="144" t="str">
        <f>IF(Y901&gt;0,Y901,"")</f>
        <v/>
      </c>
      <c r="AZ901" s="144" t="str">
        <f>IF(AA901&gt;0,AA901,"")</f>
        <v/>
      </c>
      <c r="BA901" s="179" t="str">
        <f>IF(SUM(O901:AB901)&gt;0,(SUM(O901:AB901)*H900),"")</f>
        <v/>
      </c>
      <c r="BB901" s="179" t="str">
        <f>IF(SUM(O901:AB901)&gt;0,K901,"")</f>
        <v/>
      </c>
      <c r="BC901" s="197" t="str">
        <f>IF(SUM(O901:AB901)&gt;0,"ITEM","")</f>
        <v/>
      </c>
      <c r="BD901" s="127" t="str">
        <f>IF(BE901="","",MAX(BD$868:BD900)+1)</f>
        <v/>
      </c>
      <c r="BG901" s="200" t="str">
        <f t="shared" si="46"/>
        <v/>
      </c>
      <c r="BH901" s="199" t="str">
        <f t="shared" si="47"/>
        <v/>
      </c>
      <c r="BI901" s="199" t="str">
        <f t="shared" si="48"/>
        <v/>
      </c>
      <c r="BJ901" s="199" t="str">
        <f t="shared" si="49"/>
        <v/>
      </c>
      <c r="BK901" s="199" t="str">
        <f t="shared" si="50"/>
        <v/>
      </c>
      <c r="BL901" s="199" t="str">
        <f t="shared" si="51"/>
        <v/>
      </c>
      <c r="BM901" s="199" t="str">
        <f t="shared" si="52"/>
        <v/>
      </c>
      <c r="BN901" s="199" t="str">
        <f t="shared" si="53"/>
        <v/>
      </c>
      <c r="BO901" s="199" t="str">
        <f t="shared" si="54"/>
        <v/>
      </c>
      <c r="BP901" s="199" t="str">
        <f t="shared" si="55"/>
        <v/>
      </c>
      <c r="BQ901" s="202" t="str">
        <f t="shared" si="56"/>
        <v/>
      </c>
      <c r="BR901" s="200" t="str">
        <f t="shared" si="57"/>
        <v/>
      </c>
      <c r="BS901" s="202" t="str">
        <f t="shared" si="58"/>
        <v/>
      </c>
    </row>
    <row r="902" spans="1:71" ht="7.25" customHeight="1">
      <c r="A902" s="21"/>
      <c r="B902" s="294"/>
      <c r="C902" s="294"/>
      <c r="D902" s="294"/>
      <c r="E902" s="294"/>
      <c r="F902" s="294"/>
      <c r="G902" s="294"/>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R902" s="127" t="str">
        <f>IF(AS902="","",MAX(AR$868:AR901)+1)</f>
        <v/>
      </c>
      <c r="BD902" s="127" t="str">
        <f>IF(BE902="","",MAX(BD$868:BD901)+1)</f>
        <v/>
      </c>
      <c r="BF902" s="187" t="b">
        <f>NOT(ISBLANK(E903))</f>
        <v>0</v>
      </c>
      <c r="BG902" s="200" t="str">
        <f t="shared" si="46"/>
        <v/>
      </c>
      <c r="BH902" s="199" t="str">
        <f t="shared" si="47"/>
        <v/>
      </c>
      <c r="BI902" s="199" t="str">
        <f t="shared" si="48"/>
        <v/>
      </c>
      <c r="BJ902" s="199" t="str">
        <f t="shared" si="49"/>
        <v/>
      </c>
      <c r="BK902" s="199" t="str">
        <f t="shared" si="50"/>
        <v/>
      </c>
      <c r="BL902" s="199" t="str">
        <f t="shared" si="51"/>
        <v/>
      </c>
      <c r="BM902" s="199" t="str">
        <f t="shared" si="52"/>
        <v/>
      </c>
      <c r="BN902" s="199" t="str">
        <f t="shared" si="53"/>
        <v/>
      </c>
      <c r="BO902" s="199" t="str">
        <f t="shared" si="54"/>
        <v/>
      </c>
      <c r="BP902" s="199" t="str">
        <f t="shared" si="55"/>
        <v/>
      </c>
      <c r="BQ902" s="202" t="str">
        <f t="shared" si="56"/>
        <v/>
      </c>
      <c r="BR902" s="200" t="str">
        <f t="shared" si="57"/>
        <v/>
      </c>
      <c r="BS902" s="202" t="str">
        <f t="shared" si="58"/>
        <v/>
      </c>
    </row>
    <row r="903" spans="1:71" ht="25.25" customHeight="1">
      <c r="A903" s="53"/>
      <c r="B903" s="649" t="s">
        <v>44</v>
      </c>
      <c r="C903" s="649"/>
      <c r="D903" s="649"/>
      <c r="E903" s="452"/>
      <c r="F903" s="453"/>
      <c r="G903" s="453"/>
      <c r="H903" s="453"/>
      <c r="I903" s="453"/>
      <c r="J903" s="453"/>
      <c r="K903" s="453"/>
      <c r="L903" s="453"/>
      <c r="M903" s="453"/>
      <c r="N903" s="453"/>
      <c r="O903" s="453"/>
      <c r="P903" s="453"/>
      <c r="Q903" s="453"/>
      <c r="R903" s="453"/>
      <c r="S903" s="453"/>
      <c r="T903" s="453"/>
      <c r="U903" s="453"/>
      <c r="V903" s="453"/>
      <c r="W903" s="453"/>
      <c r="X903" s="453"/>
      <c r="Y903" s="453"/>
      <c r="Z903" s="453"/>
      <c r="AA903" s="453"/>
      <c r="AB903" s="453"/>
      <c r="AC903" s="453"/>
      <c r="AD903" s="453"/>
      <c r="AE903" s="454"/>
      <c r="AF903" s="21"/>
      <c r="AR903" s="127" t="str">
        <f>IF(AS903="","",MAX(AR$868:AR902)+1)</f>
        <v/>
      </c>
      <c r="BD903" s="127" t="str">
        <f>IF(BE903="","",MAX(BD$868:BD902)+1)</f>
        <v/>
      </c>
      <c r="BE903" s="176" t="str">
        <f>IF(BF902=TRUE,E903,"")</f>
        <v/>
      </c>
      <c r="BF903" s="176" t="str">
        <f>IF(BF902=TRUE,"NOTE","")</f>
        <v/>
      </c>
      <c r="BG903" s="200" t="str">
        <f t="shared" si="46"/>
        <v/>
      </c>
      <c r="BH903" s="199" t="str">
        <f t="shared" si="47"/>
        <v/>
      </c>
      <c r="BI903" s="199" t="str">
        <f t="shared" si="48"/>
        <v/>
      </c>
      <c r="BJ903" s="199" t="str">
        <f t="shared" si="49"/>
        <v/>
      </c>
      <c r="BK903" s="199" t="str">
        <f t="shared" si="50"/>
        <v/>
      </c>
      <c r="BL903" s="199" t="str">
        <f t="shared" si="51"/>
        <v/>
      </c>
      <c r="BM903" s="199" t="str">
        <f t="shared" si="52"/>
        <v/>
      </c>
      <c r="BN903" s="199" t="str">
        <f t="shared" si="53"/>
        <v/>
      </c>
      <c r="BO903" s="199" t="str">
        <f t="shared" si="54"/>
        <v/>
      </c>
      <c r="BP903" s="199" t="str">
        <f t="shared" si="55"/>
        <v/>
      </c>
      <c r="BQ903" s="202" t="str">
        <f t="shared" si="56"/>
        <v/>
      </c>
      <c r="BR903" s="200" t="str">
        <f t="shared" si="57"/>
        <v/>
      </c>
      <c r="BS903" s="202" t="str">
        <f t="shared" si="58"/>
        <v/>
      </c>
    </row>
    <row r="904" spans="1:71" ht="10.25" customHeight="1">
      <c r="A904" s="53"/>
      <c r="B904" s="9"/>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c r="AF904" s="21"/>
      <c r="AR904" s="127" t="str">
        <f>IF(AS904="","",MAX(AR$868:AR903)+1)</f>
        <v/>
      </c>
      <c r="BD904" s="127" t="str">
        <f>IF(BE904="","",MAX(BD$868:BD903)+1)</f>
        <v/>
      </c>
      <c r="BG904" s="200" t="str">
        <f t="shared" si="46"/>
        <v/>
      </c>
      <c r="BH904" s="199" t="str">
        <f t="shared" si="47"/>
        <v/>
      </c>
      <c r="BI904" s="199" t="str">
        <f t="shared" si="48"/>
        <v/>
      </c>
      <c r="BJ904" s="199" t="str">
        <f t="shared" si="49"/>
        <v/>
      </c>
      <c r="BK904" s="199" t="str">
        <f t="shared" si="50"/>
        <v/>
      </c>
      <c r="BL904" s="199" t="str">
        <f t="shared" si="51"/>
        <v/>
      </c>
      <c r="BM904" s="199" t="str">
        <f t="shared" si="52"/>
        <v/>
      </c>
      <c r="BN904" s="199" t="str">
        <f t="shared" si="53"/>
        <v/>
      </c>
      <c r="BO904" s="199" t="str">
        <f t="shared" si="54"/>
        <v/>
      </c>
      <c r="BP904" s="199" t="str">
        <f t="shared" si="55"/>
        <v/>
      </c>
      <c r="BQ904" s="202" t="str">
        <f t="shared" si="56"/>
        <v/>
      </c>
      <c r="BR904" s="200" t="str">
        <f t="shared" si="57"/>
        <v/>
      </c>
      <c r="BS904" s="202" t="str">
        <f t="shared" si="58"/>
        <v/>
      </c>
    </row>
    <row r="905" spans="1:71" ht="20.149999999999999" customHeight="1">
      <c r="A905" s="413">
        <f>A869+1</f>
        <v>16</v>
      </c>
      <c r="B905" s="413"/>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7"/>
      <c r="AF905" s="7"/>
      <c r="AR905" s="127" t="str">
        <f>IF(AS905="","",MAX(AR$868:AR904)+1)</f>
        <v/>
      </c>
      <c r="BD905" s="127" t="str">
        <f>IF(BE905="","",MAX(BD$868:BD904)+1)</f>
        <v/>
      </c>
      <c r="BG905" s="200" t="str">
        <f t="shared" si="46"/>
        <v/>
      </c>
      <c r="BH905" s="199" t="str">
        <f t="shared" si="47"/>
        <v/>
      </c>
      <c r="BI905" s="199" t="str">
        <f t="shared" si="48"/>
        <v/>
      </c>
      <c r="BJ905" s="199" t="str">
        <f t="shared" si="49"/>
        <v/>
      </c>
      <c r="BK905" s="199" t="str">
        <f t="shared" si="50"/>
        <v/>
      </c>
      <c r="BL905" s="199" t="str">
        <f t="shared" si="51"/>
        <v/>
      </c>
      <c r="BM905" s="199" t="str">
        <f t="shared" si="52"/>
        <v/>
      </c>
      <c r="BN905" s="199" t="str">
        <f t="shared" si="53"/>
        <v/>
      </c>
      <c r="BO905" s="199" t="str">
        <f t="shared" si="54"/>
        <v/>
      </c>
      <c r="BP905" s="199" t="str">
        <f t="shared" si="55"/>
        <v/>
      </c>
      <c r="BQ905" s="202" t="str">
        <f t="shared" si="56"/>
        <v/>
      </c>
      <c r="BR905" s="200" t="str">
        <f t="shared" si="57"/>
        <v/>
      </c>
      <c r="BS905" s="202" t="str">
        <f t="shared" si="58"/>
        <v/>
      </c>
    </row>
    <row r="906" spans="1:71" ht="10.25" customHeight="1" thickBot="1">
      <c r="A906" s="53"/>
      <c r="B906" s="9"/>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c r="AA906" s="48"/>
      <c r="AB906" s="48"/>
      <c r="AC906" s="48"/>
      <c r="AD906" s="48"/>
      <c r="AE906" s="48"/>
      <c r="AF906" s="21"/>
      <c r="AR906" s="127" t="str">
        <f>IF(AS906="","",MAX(AR$868:AR905)+1)</f>
        <v/>
      </c>
      <c r="BD906" s="127" t="str">
        <f>IF(BE906="","",MAX(BD$868:BD905)+1)</f>
        <v/>
      </c>
      <c r="BF906" s="187" t="b">
        <f>NOT(ISBLANK(E957))</f>
        <v>0</v>
      </c>
      <c r="BG906" s="200" t="str">
        <f t="shared" si="46"/>
        <v/>
      </c>
      <c r="BH906" s="199" t="str">
        <f t="shared" si="47"/>
        <v/>
      </c>
      <c r="BI906" s="199" t="str">
        <f t="shared" si="48"/>
        <v/>
      </c>
      <c r="BJ906" s="199" t="str">
        <f t="shared" si="49"/>
        <v/>
      </c>
      <c r="BK906" s="199" t="str">
        <f t="shared" si="50"/>
        <v/>
      </c>
      <c r="BL906" s="199" t="str">
        <f t="shared" si="51"/>
        <v/>
      </c>
      <c r="BM906" s="199" t="str">
        <f t="shared" si="52"/>
        <v/>
      </c>
      <c r="BN906" s="199" t="str">
        <f t="shared" si="53"/>
        <v/>
      </c>
      <c r="BO906" s="199" t="str">
        <f t="shared" si="54"/>
        <v/>
      </c>
      <c r="BP906" s="199" t="str">
        <f t="shared" si="55"/>
        <v/>
      </c>
      <c r="BQ906" s="202" t="str">
        <f t="shared" si="56"/>
        <v/>
      </c>
      <c r="BR906" s="200" t="str">
        <f t="shared" si="57"/>
        <v/>
      </c>
      <c r="BS906" s="202" t="str">
        <f t="shared" si="58"/>
        <v/>
      </c>
    </row>
    <row r="907" spans="1:71" ht="25.25" customHeight="1" thickBot="1">
      <c r="A907" s="21"/>
      <c r="B907" s="365" t="s">
        <v>542</v>
      </c>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c r="AA907" s="366"/>
      <c r="AB907" s="366"/>
      <c r="AC907" s="366"/>
      <c r="AD907" s="366"/>
      <c r="AE907" s="367"/>
      <c r="AF907" s="21"/>
      <c r="AQ907" s="184" t="str">
        <f>B907</f>
        <v>Beers, Ciders &amp; Spirits</v>
      </c>
      <c r="AR907" s="127" t="str">
        <f>IF(AS907="","",MAX(AR$868:AR906)+1)</f>
        <v/>
      </c>
      <c r="AS907" s="180" t="str">
        <f>IF(AQ911&gt;0,AQ907,"")</f>
        <v/>
      </c>
      <c r="AT907" s="181" t="str">
        <f>IF(AQ911&gt;0,IF(ISBLANK(O911),"",O911),"")</f>
        <v/>
      </c>
      <c r="AU907" s="182" t="str">
        <f>IF(AQ911&gt;0,IF(ISBLANK(Q911),"",Q911),"")</f>
        <v/>
      </c>
      <c r="AV907" s="182" t="str">
        <f>IF(AQ911&gt;0,IF(ISBLANK(S911),"",S911),"")</f>
        <v/>
      </c>
      <c r="AW907" s="182" t="str">
        <f>IF(AQ911&gt;0,IF(ISBLANK(U911),"",U911),"")</f>
        <v/>
      </c>
      <c r="AX907" s="182" t="str">
        <f>IF(AQ911&gt;0,IF(ISBLANK(W911),"",W911),"")</f>
        <v/>
      </c>
      <c r="AY907" s="183" t="str">
        <f>IF(AQ911&gt;0,IF(ISBLANK(Y911),"",Y911),"")</f>
        <v/>
      </c>
      <c r="AZ907" s="183" t="str">
        <f>IF(AQ911&gt;0,IF(ISBLANK(AA911),"",AA911),"")</f>
        <v/>
      </c>
      <c r="BC907" s="193" t="str">
        <f>IF(AQ911&gt;0,"HEADING","")</f>
        <v/>
      </c>
      <c r="BD907" s="127" t="str">
        <f>IF(BE907="","",MAX(BD$868:BD906)+1)</f>
        <v/>
      </c>
      <c r="BE907" s="180" t="str">
        <f>IF(BF906=TRUE,AQ907,"")</f>
        <v/>
      </c>
      <c r="BF907" s="195" t="str">
        <f>IF(BF906=TRUE,"HEADING","")</f>
        <v/>
      </c>
      <c r="BG907" s="200" t="str">
        <f t="shared" si="46"/>
        <v/>
      </c>
      <c r="BH907" s="199" t="str">
        <f t="shared" si="47"/>
        <v/>
      </c>
      <c r="BI907" s="199" t="str">
        <f t="shared" si="48"/>
        <v/>
      </c>
      <c r="BJ907" s="199" t="str">
        <f t="shared" si="49"/>
        <v/>
      </c>
      <c r="BK907" s="199" t="str">
        <f t="shared" si="50"/>
        <v/>
      </c>
      <c r="BL907" s="199" t="str">
        <f t="shared" si="51"/>
        <v/>
      </c>
      <c r="BM907" s="199" t="str">
        <f t="shared" si="52"/>
        <v/>
      </c>
      <c r="BN907" s="199" t="str">
        <f t="shared" si="53"/>
        <v/>
      </c>
      <c r="BO907" s="199" t="str">
        <f t="shared" si="54"/>
        <v/>
      </c>
      <c r="BP907" s="199" t="str">
        <f t="shared" si="55"/>
        <v/>
      </c>
      <c r="BQ907" s="202" t="str">
        <f t="shared" si="56"/>
        <v/>
      </c>
      <c r="BR907" s="200" t="str">
        <f t="shared" si="57"/>
        <v/>
      </c>
      <c r="BS907" s="202" t="str">
        <f t="shared" si="58"/>
        <v/>
      </c>
    </row>
    <row r="908" spans="1:71" ht="7.25" customHeight="1">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R908" s="127" t="str">
        <f>IF(AS908="","",MAX(AR$868:AR907)+1)</f>
        <v/>
      </c>
      <c r="BD908" s="127" t="str">
        <f>IF(BE908="","",MAX(BD$868:BD907)+1)</f>
        <v/>
      </c>
      <c r="BG908" s="200" t="str">
        <f t="shared" si="46"/>
        <v/>
      </c>
      <c r="BH908" s="199" t="str">
        <f t="shared" si="47"/>
        <v/>
      </c>
      <c r="BI908" s="199" t="str">
        <f t="shared" si="48"/>
        <v/>
      </c>
      <c r="BJ908" s="199" t="str">
        <f t="shared" si="49"/>
        <v/>
      </c>
      <c r="BK908" s="199" t="str">
        <f t="shared" si="50"/>
        <v/>
      </c>
      <c r="BL908" s="199" t="str">
        <f t="shared" si="51"/>
        <v/>
      </c>
      <c r="BM908" s="199" t="str">
        <f t="shared" si="52"/>
        <v/>
      </c>
      <c r="BN908" s="199" t="str">
        <f t="shared" si="53"/>
        <v/>
      </c>
      <c r="BO908" s="199" t="str">
        <f t="shared" si="54"/>
        <v/>
      </c>
      <c r="BP908" s="199" t="str">
        <f t="shared" si="55"/>
        <v/>
      </c>
      <c r="BQ908" s="202" t="str">
        <f t="shared" si="56"/>
        <v/>
      </c>
      <c r="BR908" s="200" t="str">
        <f t="shared" si="57"/>
        <v/>
      </c>
      <c r="BS908" s="202" t="str">
        <f t="shared" si="58"/>
        <v/>
      </c>
    </row>
    <row r="909" spans="1:71" ht="20.149999999999999" customHeight="1">
      <c r="A909" s="21"/>
      <c r="B909" s="21"/>
      <c r="C909" s="31"/>
      <c r="D909" s="31"/>
      <c r="E909" s="31"/>
      <c r="F909" s="31"/>
      <c r="G909" s="31"/>
      <c r="H909" s="31"/>
      <c r="I909" s="31"/>
      <c r="J909" s="31"/>
      <c r="K909" s="31"/>
      <c r="L909" s="31"/>
      <c r="M909" s="31"/>
      <c r="N909" s="31"/>
      <c r="O909" s="368" t="s">
        <v>525</v>
      </c>
      <c r="P909" s="368"/>
      <c r="Q909" s="368"/>
      <c r="R909" s="368"/>
      <c r="S909" s="368"/>
      <c r="T909" s="368"/>
      <c r="U909" s="368"/>
      <c r="V909" s="368"/>
      <c r="W909" s="368"/>
      <c r="X909" s="368"/>
      <c r="Y909" s="368"/>
      <c r="Z909" s="368"/>
      <c r="AA909" s="368"/>
      <c r="AB909" s="368"/>
      <c r="AC909" s="35"/>
      <c r="AD909" s="35"/>
      <c r="AE909" s="35"/>
      <c r="AF909" s="21"/>
      <c r="AR909" s="127" t="str">
        <f>IF(AS909="","",MAX(AR$868:AR908)+1)</f>
        <v/>
      </c>
      <c r="BD909" s="127" t="str">
        <f>IF(BE909="","",MAX(BD$868:BD908)+1)</f>
        <v/>
      </c>
      <c r="BG909" s="200" t="str">
        <f t="shared" si="46"/>
        <v/>
      </c>
      <c r="BH909" s="199" t="str">
        <f t="shared" si="47"/>
        <v/>
      </c>
      <c r="BI909" s="199" t="str">
        <f t="shared" si="48"/>
        <v/>
      </c>
      <c r="BJ909" s="199" t="str">
        <f t="shared" si="49"/>
        <v/>
      </c>
      <c r="BK909" s="199" t="str">
        <f t="shared" si="50"/>
        <v/>
      </c>
      <c r="BL909" s="199" t="str">
        <f t="shared" si="51"/>
        <v/>
      </c>
      <c r="BM909" s="199" t="str">
        <f t="shared" si="52"/>
        <v/>
      </c>
      <c r="BN909" s="199" t="str">
        <f t="shared" si="53"/>
        <v/>
      </c>
      <c r="BO909" s="199" t="str">
        <f t="shared" si="54"/>
        <v/>
      </c>
      <c r="BP909" s="199" t="str">
        <f t="shared" si="55"/>
        <v/>
      </c>
      <c r="BQ909" s="202" t="str">
        <f t="shared" si="56"/>
        <v/>
      </c>
      <c r="BR909" s="200" t="str">
        <f t="shared" si="57"/>
        <v/>
      </c>
      <c r="BS909" s="202" t="str">
        <f t="shared" si="58"/>
        <v/>
      </c>
    </row>
    <row r="910" spans="1:71" ht="20.149999999999999" customHeight="1">
      <c r="A910" s="21"/>
      <c r="B910" s="369"/>
      <c r="C910" s="369"/>
      <c r="D910" s="369"/>
      <c r="E910" s="369"/>
      <c r="F910" s="369"/>
      <c r="G910" s="369"/>
      <c r="H910" s="21"/>
      <c r="I910" s="26"/>
      <c r="J910" s="26"/>
      <c r="K910" s="21"/>
      <c r="L910" s="26"/>
      <c r="M910" s="26"/>
      <c r="N910" s="26"/>
      <c r="O910" s="370" t="s">
        <v>423</v>
      </c>
      <c r="P910" s="370"/>
      <c r="Q910" s="322" t="s">
        <v>424</v>
      </c>
      <c r="R910" s="322"/>
      <c r="S910" s="362" t="s">
        <v>425</v>
      </c>
      <c r="T910" s="362"/>
      <c r="U910" s="322" t="s">
        <v>426</v>
      </c>
      <c r="V910" s="322"/>
      <c r="W910" s="362" t="s">
        <v>427</v>
      </c>
      <c r="X910" s="362"/>
      <c r="Y910" s="322" t="s">
        <v>428</v>
      </c>
      <c r="Z910" s="322"/>
      <c r="AA910" s="362" t="s">
        <v>429</v>
      </c>
      <c r="AB910" s="362"/>
      <c r="AC910" s="21"/>
      <c r="AD910" s="36"/>
      <c r="AE910" s="36"/>
      <c r="AF910" s="21"/>
      <c r="AQ910" s="137" t="s">
        <v>533</v>
      </c>
      <c r="AR910" s="127" t="str">
        <f>IF(AS910="","",MAX(AR$868:AR909)+1)</f>
        <v/>
      </c>
      <c r="BD910" s="127" t="str">
        <f>IF(BE910="","",MAX(BD$868:BD909)+1)</f>
        <v/>
      </c>
      <c r="BG910" s="200" t="str">
        <f t="shared" si="46"/>
        <v/>
      </c>
      <c r="BH910" s="199" t="str">
        <f t="shared" si="47"/>
        <v/>
      </c>
      <c r="BI910" s="199" t="str">
        <f t="shared" si="48"/>
        <v/>
      </c>
      <c r="BJ910" s="199" t="str">
        <f t="shared" si="49"/>
        <v/>
      </c>
      <c r="BK910" s="199" t="str">
        <f t="shared" si="50"/>
        <v/>
      </c>
      <c r="BL910" s="199" t="str">
        <f t="shared" si="51"/>
        <v/>
      </c>
      <c r="BM910" s="199" t="str">
        <f t="shared" si="52"/>
        <v/>
      </c>
      <c r="BN910" s="199" t="str">
        <f t="shared" si="53"/>
        <v/>
      </c>
      <c r="BO910" s="199" t="str">
        <f t="shared" si="54"/>
        <v/>
      </c>
      <c r="BP910" s="199" t="str">
        <f t="shared" si="55"/>
        <v/>
      </c>
      <c r="BQ910" s="202" t="str">
        <f t="shared" si="56"/>
        <v/>
      </c>
      <c r="BR910" s="200" t="str">
        <f t="shared" si="57"/>
        <v/>
      </c>
      <c r="BS910" s="202" t="str">
        <f t="shared" si="58"/>
        <v/>
      </c>
    </row>
    <row r="911" spans="1:71" ht="20.149999999999999" customHeight="1">
      <c r="A911" s="53"/>
      <c r="B911" s="369"/>
      <c r="C911" s="369"/>
      <c r="D911" s="369"/>
      <c r="E911" s="369"/>
      <c r="F911" s="369"/>
      <c r="G911" s="369"/>
      <c r="H911" s="26"/>
      <c r="I911" s="26"/>
      <c r="J911" s="26"/>
      <c r="K911" s="26"/>
      <c r="L911" s="26"/>
      <c r="M911" s="26"/>
      <c r="N911" s="26"/>
      <c r="O911" s="363"/>
      <c r="P911" s="363"/>
      <c r="Q911" s="330"/>
      <c r="R911" s="330"/>
      <c r="S911" s="326"/>
      <c r="T911" s="327"/>
      <c r="U911" s="330"/>
      <c r="V911" s="330"/>
      <c r="W911" s="326"/>
      <c r="X911" s="327"/>
      <c r="Y911" s="330"/>
      <c r="Z911" s="330"/>
      <c r="AA911" s="326"/>
      <c r="AB911" s="327"/>
      <c r="AC911" s="36"/>
      <c r="AD911" s="36"/>
      <c r="AE911" s="36"/>
      <c r="AF911" s="21"/>
      <c r="AQ911" s="137">
        <f>SUM($O915:$AB955)</f>
        <v>0</v>
      </c>
      <c r="AR911" s="127" t="str">
        <f>IF(AS911="","",MAX(AR$868:AR910)+1)</f>
        <v/>
      </c>
      <c r="BC911" s="192" t="str">
        <f>IF(AQ911&gt;0,"DATE","")</f>
        <v/>
      </c>
      <c r="BD911" s="127" t="str">
        <f>IF(BE911="","",MAX(BD$868:BD910)+1)</f>
        <v/>
      </c>
      <c r="BG911" s="200" t="str">
        <f t="shared" si="46"/>
        <v/>
      </c>
      <c r="BH911" s="199" t="str">
        <f t="shared" si="47"/>
        <v/>
      </c>
      <c r="BI911" s="199" t="str">
        <f t="shared" si="48"/>
        <v/>
      </c>
      <c r="BJ911" s="199" t="str">
        <f t="shared" si="49"/>
        <v/>
      </c>
      <c r="BK911" s="199" t="str">
        <f t="shared" si="50"/>
        <v/>
      </c>
      <c r="BL911" s="199" t="str">
        <f t="shared" si="51"/>
        <v/>
      </c>
      <c r="BM911" s="199" t="str">
        <f t="shared" si="52"/>
        <v/>
      </c>
      <c r="BN911" s="199" t="str">
        <f t="shared" si="53"/>
        <v/>
      </c>
      <c r="BO911" s="199" t="str">
        <f t="shared" si="54"/>
        <v/>
      </c>
      <c r="BP911" s="199" t="str">
        <f t="shared" si="55"/>
        <v/>
      </c>
      <c r="BQ911" s="202" t="str">
        <f t="shared" si="56"/>
        <v/>
      </c>
      <c r="BR911" s="200" t="str">
        <f t="shared" si="57"/>
        <v/>
      </c>
      <c r="BS911" s="202" t="str">
        <f t="shared" si="58"/>
        <v/>
      </c>
    </row>
    <row r="912" spans="1:71" ht="7.25"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R912" s="127" t="str">
        <f>IF(AS912="","",MAX(AR$868:AR911)+1)</f>
        <v/>
      </c>
      <c r="BD912" s="127" t="str">
        <f>IF(BE912="","",MAX(BD$868:BD911)+1)</f>
        <v/>
      </c>
      <c r="BG912" s="200" t="str">
        <f t="shared" si="46"/>
        <v/>
      </c>
      <c r="BH912" s="199" t="str">
        <f t="shared" si="47"/>
        <v/>
      </c>
      <c r="BI912" s="199" t="str">
        <f t="shared" si="48"/>
        <v/>
      </c>
      <c r="BJ912" s="199" t="str">
        <f t="shared" si="49"/>
        <v/>
      </c>
      <c r="BK912" s="199" t="str">
        <f t="shared" si="50"/>
        <v/>
      </c>
      <c r="BL912" s="199" t="str">
        <f t="shared" si="51"/>
        <v/>
      </c>
      <c r="BM912" s="199" t="str">
        <f t="shared" si="52"/>
        <v/>
      </c>
      <c r="BN912" s="199" t="str">
        <f t="shared" si="53"/>
        <v/>
      </c>
      <c r="BO912" s="199" t="str">
        <f t="shared" si="54"/>
        <v/>
      </c>
      <c r="BP912" s="199" t="str">
        <f t="shared" si="55"/>
        <v/>
      </c>
      <c r="BQ912" s="202" t="str">
        <f t="shared" si="56"/>
        <v/>
      </c>
      <c r="BR912" s="200" t="str">
        <f t="shared" si="57"/>
        <v/>
      </c>
      <c r="BS912" s="202" t="str">
        <f t="shared" si="58"/>
        <v/>
      </c>
    </row>
    <row r="913" spans="1:71" ht="20.149999999999999" customHeight="1">
      <c r="A913" s="53"/>
      <c r="B913" s="368" t="s">
        <v>150</v>
      </c>
      <c r="C913" s="368"/>
      <c r="D913" s="368"/>
      <c r="E913" s="368"/>
      <c r="F913" s="368"/>
      <c r="G913" s="368"/>
      <c r="H913" s="361" t="s">
        <v>2735</v>
      </c>
      <c r="I913" s="361"/>
      <c r="J913" s="361"/>
      <c r="K913" s="361" t="s">
        <v>395</v>
      </c>
      <c r="L913" s="361"/>
      <c r="M913" s="361"/>
      <c r="N913" s="361"/>
      <c r="O913" s="361" t="s">
        <v>530</v>
      </c>
      <c r="P913" s="361"/>
      <c r="Q913" s="361"/>
      <c r="R913" s="361"/>
      <c r="S913" s="361"/>
      <c r="T913" s="361"/>
      <c r="U913" s="361"/>
      <c r="V913" s="361"/>
      <c r="W913" s="361"/>
      <c r="X913" s="361"/>
      <c r="Y913" s="361"/>
      <c r="Z913" s="361"/>
      <c r="AA913" s="361"/>
      <c r="AB913" s="361"/>
      <c r="AC913" s="347" t="s">
        <v>392</v>
      </c>
      <c r="AD913" s="347"/>
      <c r="AE913" s="347"/>
      <c r="AF913" s="21"/>
      <c r="AR913" s="127" t="str">
        <f>IF(AS913="","",MAX(AR$868:AR912)+1)</f>
        <v/>
      </c>
      <c r="BD913" s="127" t="str">
        <f>IF(BE913="","",MAX(BD$868:BD912)+1)</f>
        <v/>
      </c>
      <c r="BG913" s="200" t="str">
        <f t="shared" si="46"/>
        <v/>
      </c>
      <c r="BH913" s="199" t="str">
        <f t="shared" si="47"/>
        <v/>
      </c>
      <c r="BI913" s="199" t="str">
        <f t="shared" si="48"/>
        <v/>
      </c>
      <c r="BJ913" s="199" t="str">
        <f t="shared" si="49"/>
        <v/>
      </c>
      <c r="BK913" s="199" t="str">
        <f t="shared" si="50"/>
        <v/>
      </c>
      <c r="BL913" s="199" t="str">
        <f t="shared" si="51"/>
        <v/>
      </c>
      <c r="BM913" s="199" t="str">
        <f t="shared" si="52"/>
        <v/>
      </c>
      <c r="BN913" s="199" t="str">
        <f t="shared" si="53"/>
        <v/>
      </c>
      <c r="BO913" s="199" t="str">
        <f t="shared" si="54"/>
        <v/>
      </c>
      <c r="BP913" s="199" t="str">
        <f t="shared" si="55"/>
        <v/>
      </c>
      <c r="BQ913" s="202" t="str">
        <f t="shared" si="56"/>
        <v/>
      </c>
      <c r="BR913" s="200" t="str">
        <f t="shared" si="57"/>
        <v/>
      </c>
      <c r="BS913" s="202" t="str">
        <f t="shared" si="58"/>
        <v/>
      </c>
    </row>
    <row r="914" spans="1:71" ht="7.25" customHeight="1">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R914" s="127" t="str">
        <f>IF(AS914="","",MAX(AR$868:AR913)+1)</f>
        <v/>
      </c>
      <c r="BD914" s="127" t="str">
        <f>IF(BE914="","",MAX(BD$868:BD913)+1)</f>
        <v/>
      </c>
      <c r="BG914" s="200" t="str">
        <f t="shared" si="46"/>
        <v/>
      </c>
      <c r="BH914" s="199" t="str">
        <f t="shared" si="47"/>
        <v/>
      </c>
      <c r="BI914" s="199" t="str">
        <f t="shared" si="48"/>
        <v/>
      </c>
      <c r="BJ914" s="199" t="str">
        <f t="shared" si="49"/>
        <v/>
      </c>
      <c r="BK914" s="199" t="str">
        <f t="shared" si="50"/>
        <v/>
      </c>
      <c r="BL914" s="199" t="str">
        <f t="shared" si="51"/>
        <v/>
      </c>
      <c r="BM914" s="199" t="str">
        <f t="shared" si="52"/>
        <v/>
      </c>
      <c r="BN914" s="199" t="str">
        <f t="shared" si="53"/>
        <v/>
      </c>
      <c r="BO914" s="199" t="str">
        <f t="shared" si="54"/>
        <v/>
      </c>
      <c r="BP914" s="199" t="str">
        <f t="shared" si="55"/>
        <v/>
      </c>
      <c r="BQ914" s="202" t="str">
        <f t="shared" si="56"/>
        <v/>
      </c>
      <c r="BR914" s="200" t="str">
        <f t="shared" si="57"/>
        <v/>
      </c>
      <c r="BS914" s="202" t="str">
        <f t="shared" si="58"/>
        <v/>
      </c>
    </row>
    <row r="915" spans="1:71" ht="25.25" customHeight="1">
      <c r="A915" s="53"/>
      <c r="B915" s="334" t="s">
        <v>543</v>
      </c>
      <c r="C915" s="334"/>
      <c r="D915" s="334"/>
      <c r="E915" s="334"/>
      <c r="F915" s="334"/>
      <c r="G915" s="334"/>
      <c r="H915" s="372">
        <f>VLOOKUP($AG915,PriceList,3,FALSE)</f>
        <v>37.450000000000003</v>
      </c>
      <c r="I915" s="372"/>
      <c r="J915" s="373"/>
      <c r="K915" s="342"/>
      <c r="L915" s="343"/>
      <c r="M915" s="343"/>
      <c r="N915" s="344"/>
      <c r="O915" s="341"/>
      <c r="P915" s="341"/>
      <c r="Q915" s="340"/>
      <c r="R915" s="340"/>
      <c r="S915" s="341"/>
      <c r="T915" s="341"/>
      <c r="U915" s="340"/>
      <c r="V915" s="340"/>
      <c r="W915" s="341"/>
      <c r="X915" s="341"/>
      <c r="Y915" s="340"/>
      <c r="Z915" s="340"/>
      <c r="AA915" s="341"/>
      <c r="AB915" s="341"/>
      <c r="AC915" s="345">
        <f>(SUM(O915:AB916))*H915</f>
        <v>0</v>
      </c>
      <c r="AD915" s="346"/>
      <c r="AE915" s="346"/>
      <c r="AF915" s="21"/>
      <c r="AG915" s="339" t="s">
        <v>544</v>
      </c>
      <c r="AJ915" s="90" t="b">
        <f>OR(ISERROR(AC915),ISERROR(H915))</f>
        <v>0</v>
      </c>
      <c r="AQ915" s="63" t="str">
        <f>IFERROR(LEFT(B915,SEARCH("
",B915)),B915)</f>
        <v xml:space="preserve">Pravha x 12
</v>
      </c>
      <c r="AR915" s="127" t="str">
        <f>IF(AS915="","",MAX(AR$868:AR914)+1)</f>
        <v/>
      </c>
      <c r="AS915" s="176" t="str">
        <f>IF(SUM(O915:AB915)&gt;0,AQ915,"")</f>
        <v/>
      </c>
      <c r="AT915" s="177" t="str">
        <f>IF(O915&gt;0,O915,"")</f>
        <v/>
      </c>
      <c r="AU915" s="178" t="str">
        <f>IF(Q915&gt;0,Q915,"")</f>
        <v/>
      </c>
      <c r="AV915" s="178" t="str">
        <f>IF(S915&gt;0,S915,"")</f>
        <v/>
      </c>
      <c r="AW915" s="178" t="str">
        <f>IF(U915&gt;0,U915,"")</f>
        <v/>
      </c>
      <c r="AX915" s="178" t="str">
        <f>IF(W915&gt;0,W915,"")</f>
        <v/>
      </c>
      <c r="AY915" s="179" t="str">
        <f>IF(Y915&gt;0,Y915,"")</f>
        <v/>
      </c>
      <c r="AZ915" s="179" t="str">
        <f>IF(AA915&gt;0,AA915,"")</f>
        <v/>
      </c>
      <c r="BA915" s="179" t="str">
        <f>IF(SUM(O915:AB915)&gt;0,(SUM(O915:AB915)*H915),"")</f>
        <v/>
      </c>
      <c r="BB915" s="179" t="str">
        <f>IF(SUM(O915:AB915)&gt;0,K915,"")</f>
        <v/>
      </c>
      <c r="BC915" s="196" t="str">
        <f>IF(SUM(O915:AB915)&gt;0,"ITEM","")</f>
        <v/>
      </c>
      <c r="BD915" s="127" t="str">
        <f>IF(BE915="","",MAX(BD$868:BD914)+1)</f>
        <v/>
      </c>
      <c r="BG915" s="200" t="str">
        <f t="shared" si="46"/>
        <v/>
      </c>
      <c r="BH915" s="199" t="str">
        <f t="shared" si="47"/>
        <v/>
      </c>
      <c r="BI915" s="199" t="str">
        <f t="shared" si="48"/>
        <v/>
      </c>
      <c r="BJ915" s="199" t="str">
        <f t="shared" si="49"/>
        <v/>
      </c>
      <c r="BK915" s="199" t="str">
        <f t="shared" si="50"/>
        <v/>
      </c>
      <c r="BL915" s="199" t="str">
        <f t="shared" si="51"/>
        <v/>
      </c>
      <c r="BM915" s="199" t="str">
        <f t="shared" si="52"/>
        <v/>
      </c>
      <c r="BN915" s="199" t="str">
        <f t="shared" si="53"/>
        <v/>
      </c>
      <c r="BO915" s="199" t="str">
        <f t="shared" si="54"/>
        <v/>
      </c>
      <c r="BP915" s="199" t="str">
        <f t="shared" si="55"/>
        <v/>
      </c>
      <c r="BQ915" s="202" t="str">
        <f t="shared" si="56"/>
        <v/>
      </c>
      <c r="BR915" s="200" t="str">
        <f t="shared" si="57"/>
        <v/>
      </c>
      <c r="BS915" s="202" t="str">
        <f t="shared" si="58"/>
        <v/>
      </c>
    </row>
    <row r="916" spans="1:71" ht="25.25" customHeight="1">
      <c r="A916" s="53"/>
      <c r="B916" s="334"/>
      <c r="C916" s="334"/>
      <c r="D916" s="334"/>
      <c r="E916" s="334"/>
      <c r="F916" s="334"/>
      <c r="G916" s="334"/>
      <c r="H916" s="372"/>
      <c r="I916" s="372"/>
      <c r="J916" s="373"/>
      <c r="K916" s="342"/>
      <c r="L916" s="343"/>
      <c r="M916" s="343"/>
      <c r="N916" s="344"/>
      <c r="O916" s="341"/>
      <c r="P916" s="341"/>
      <c r="Q916" s="340"/>
      <c r="R916" s="340"/>
      <c r="S916" s="341"/>
      <c r="T916" s="341"/>
      <c r="U916" s="340"/>
      <c r="V916" s="340"/>
      <c r="W916" s="341"/>
      <c r="X916" s="341"/>
      <c r="Y916" s="340"/>
      <c r="Z916" s="340"/>
      <c r="AA916" s="341"/>
      <c r="AB916" s="341"/>
      <c r="AC916" s="345"/>
      <c r="AD916" s="346"/>
      <c r="AE916" s="346"/>
      <c r="AF916" s="21"/>
      <c r="AG916" s="339"/>
      <c r="AQ916" s="63" t="str">
        <f>IFERROR(LEFT(B915,SEARCH("
",B915)),B915)</f>
        <v xml:space="preserve">Pravha x 12
</v>
      </c>
      <c r="AR916" s="127" t="str">
        <f>IF(AS916="","",MAX(AR$868:AR915)+1)</f>
        <v/>
      </c>
      <c r="AS916" s="140" t="str">
        <f>IF(SUM(O916:AB916)&gt;0,AQ916,"")</f>
        <v/>
      </c>
      <c r="AT916" s="175" t="str">
        <f>IF(O916&gt;0,O916,"")</f>
        <v/>
      </c>
      <c r="AU916" s="143" t="str">
        <f>IF(Q916&gt;0,Q916,"")</f>
        <v/>
      </c>
      <c r="AV916" s="143" t="str">
        <f>IF(S916&gt;0,S916,"")</f>
        <v/>
      </c>
      <c r="AW916" s="143" t="str">
        <f>IF(U916&gt;0,U916,"")</f>
        <v/>
      </c>
      <c r="AX916" s="143" t="str">
        <f>IF(W916&gt;0,W916,"")</f>
        <v/>
      </c>
      <c r="AY916" s="144" t="str">
        <f>IF(Y916&gt;0,Y916,"")</f>
        <v/>
      </c>
      <c r="AZ916" s="144" t="str">
        <f>IF(AA916&gt;0,AA916,"")</f>
        <v/>
      </c>
      <c r="BA916" s="179" t="str">
        <f>IF(SUM(O916:AB916)&gt;0,(SUM(O916:AB916)*H915),"")</f>
        <v/>
      </c>
      <c r="BB916" s="179" t="str">
        <f>IF(SUM(O916:AB916)&gt;0,K916,"")</f>
        <v/>
      </c>
      <c r="BC916" s="197" t="str">
        <f>IF(SUM(O916:AB916)&gt;0,"ITEM","")</f>
        <v/>
      </c>
      <c r="BD916" s="127" t="str">
        <f>IF(BE916="","",MAX(BD$868:BD915)+1)</f>
        <v/>
      </c>
      <c r="BG916" s="200" t="str">
        <f t="shared" si="46"/>
        <v/>
      </c>
      <c r="BH916" s="199" t="str">
        <f t="shared" si="47"/>
        <v/>
      </c>
      <c r="BI916" s="199" t="str">
        <f t="shared" si="48"/>
        <v/>
      </c>
      <c r="BJ916" s="199" t="str">
        <f t="shared" si="49"/>
        <v/>
      </c>
      <c r="BK916" s="199" t="str">
        <f t="shared" si="50"/>
        <v/>
      </c>
      <c r="BL916" s="199" t="str">
        <f t="shared" si="51"/>
        <v/>
      </c>
      <c r="BM916" s="199" t="str">
        <f t="shared" si="52"/>
        <v/>
      </c>
      <c r="BN916" s="199" t="str">
        <f t="shared" si="53"/>
        <v/>
      </c>
      <c r="BO916" s="199" t="str">
        <f t="shared" si="54"/>
        <v/>
      </c>
      <c r="BP916" s="199" t="str">
        <f t="shared" si="55"/>
        <v/>
      </c>
      <c r="BQ916" s="202" t="str">
        <f t="shared" si="56"/>
        <v/>
      </c>
      <c r="BR916" s="200" t="str">
        <f t="shared" si="57"/>
        <v/>
      </c>
      <c r="BS916" s="202" t="str">
        <f t="shared" si="58"/>
        <v/>
      </c>
    </row>
    <row r="917" spans="1:71" ht="7.25" customHeight="1">
      <c r="A917" s="21"/>
      <c r="B917" s="294"/>
      <c r="C917" s="294"/>
      <c r="D917" s="294"/>
      <c r="E917" s="294"/>
      <c r="F917" s="294"/>
      <c r="G917" s="294"/>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R917" s="127" t="str">
        <f>IF(AS917="","",MAX(AR$868:AR916)+1)</f>
        <v/>
      </c>
      <c r="BD917" s="127" t="str">
        <f>IF(BE917="","",MAX(BD$868:BD916)+1)</f>
        <v/>
      </c>
      <c r="BG917" s="200" t="str">
        <f t="shared" si="46"/>
        <v/>
      </c>
      <c r="BH917" s="199" t="str">
        <f t="shared" si="47"/>
        <v/>
      </c>
      <c r="BI917" s="199" t="str">
        <f t="shared" si="48"/>
        <v/>
      </c>
      <c r="BJ917" s="199" t="str">
        <f t="shared" si="49"/>
        <v/>
      </c>
      <c r="BK917" s="199" t="str">
        <f t="shared" si="50"/>
        <v/>
      </c>
      <c r="BL917" s="199" t="str">
        <f t="shared" si="51"/>
        <v/>
      </c>
      <c r="BM917" s="199" t="str">
        <f t="shared" si="52"/>
        <v/>
      </c>
      <c r="BN917" s="199" t="str">
        <f t="shared" si="53"/>
        <v/>
      </c>
      <c r="BO917" s="199" t="str">
        <f t="shared" si="54"/>
        <v/>
      </c>
      <c r="BP917" s="199" t="str">
        <f t="shared" si="55"/>
        <v/>
      </c>
      <c r="BQ917" s="202" t="str">
        <f t="shared" si="56"/>
        <v/>
      </c>
      <c r="BR917" s="200" t="str">
        <f t="shared" si="57"/>
        <v/>
      </c>
      <c r="BS917" s="202" t="str">
        <f t="shared" si="58"/>
        <v/>
      </c>
    </row>
    <row r="918" spans="1:71" ht="25.25" customHeight="1">
      <c r="A918" s="53"/>
      <c r="B918" s="334" t="s">
        <v>545</v>
      </c>
      <c r="C918" s="334"/>
      <c r="D918" s="334"/>
      <c r="E918" s="334"/>
      <c r="F918" s="334"/>
      <c r="G918" s="334"/>
      <c r="H918" s="372">
        <f>VLOOKUP($AG918,PriceList,3,FALSE)</f>
        <v>64.2</v>
      </c>
      <c r="I918" s="372"/>
      <c r="J918" s="373"/>
      <c r="K918" s="342"/>
      <c r="L918" s="343"/>
      <c r="M918" s="343"/>
      <c r="N918" s="344"/>
      <c r="O918" s="341"/>
      <c r="P918" s="341"/>
      <c r="Q918" s="340"/>
      <c r="R918" s="340"/>
      <c r="S918" s="341"/>
      <c r="T918" s="341"/>
      <c r="U918" s="340"/>
      <c r="V918" s="340"/>
      <c r="W918" s="341"/>
      <c r="X918" s="341"/>
      <c r="Y918" s="340"/>
      <c r="Z918" s="340"/>
      <c r="AA918" s="341"/>
      <c r="AB918" s="341"/>
      <c r="AC918" s="345">
        <f>(SUM(O918:AB919))*H918</f>
        <v>0</v>
      </c>
      <c r="AD918" s="346"/>
      <c r="AE918" s="346"/>
      <c r="AF918" s="21"/>
      <c r="AG918" s="339" t="s">
        <v>546</v>
      </c>
      <c r="AJ918" s="90" t="b">
        <f>OR(ISERROR(AC918),ISERROR(H918))</f>
        <v>0</v>
      </c>
      <c r="AQ918" s="63" t="str">
        <f>IFERROR(LEFT(B918,SEARCH("
",B918)),B918)</f>
        <v xml:space="preserve">Pravha x 24
</v>
      </c>
      <c r="AR918" s="127" t="str">
        <f>IF(AS918="","",MAX(AR$868:AR917)+1)</f>
        <v/>
      </c>
      <c r="AS918" s="176" t="str">
        <f>IF(SUM(O918:AB918)&gt;0,AQ918,"")</f>
        <v/>
      </c>
      <c r="AT918" s="177" t="str">
        <f>IF(O918&gt;0,O918,"")</f>
        <v/>
      </c>
      <c r="AU918" s="178" t="str">
        <f>IF(Q918&gt;0,Q918,"")</f>
        <v/>
      </c>
      <c r="AV918" s="178" t="str">
        <f>IF(S918&gt;0,S918,"")</f>
        <v/>
      </c>
      <c r="AW918" s="178" t="str">
        <f>IF(U918&gt;0,U918,"")</f>
        <v/>
      </c>
      <c r="AX918" s="178" t="str">
        <f>IF(W918&gt;0,W918,"")</f>
        <v/>
      </c>
      <c r="AY918" s="179" t="str">
        <f>IF(Y918&gt;0,Y918,"")</f>
        <v/>
      </c>
      <c r="AZ918" s="179" t="str">
        <f>IF(AA918&gt;0,AA918,"")</f>
        <v/>
      </c>
      <c r="BA918" s="179" t="str">
        <f>IF(SUM(O918:AB918)&gt;0,(SUM(O918:AB918)*H918),"")</f>
        <v/>
      </c>
      <c r="BB918" s="179" t="str">
        <f>IF(SUM(O918:AB918)&gt;0,K918,"")</f>
        <v/>
      </c>
      <c r="BC918" s="196" t="str">
        <f>IF(SUM(O918:AB918)&gt;0,"ITEM","")</f>
        <v/>
      </c>
      <c r="BD918" s="127" t="str">
        <f>IF(BE918="","",MAX(BD$868:BD917)+1)</f>
        <v/>
      </c>
      <c r="BG918" s="200" t="str">
        <f t="shared" si="46"/>
        <v/>
      </c>
      <c r="BH918" s="199" t="str">
        <f t="shared" si="47"/>
        <v/>
      </c>
      <c r="BI918" s="199" t="str">
        <f t="shared" si="48"/>
        <v/>
      </c>
      <c r="BJ918" s="199" t="str">
        <f t="shared" si="49"/>
        <v/>
      </c>
      <c r="BK918" s="199" t="str">
        <f t="shared" si="50"/>
        <v/>
      </c>
      <c r="BL918" s="199" t="str">
        <f t="shared" si="51"/>
        <v/>
      </c>
      <c r="BM918" s="199" t="str">
        <f t="shared" si="52"/>
        <v/>
      </c>
      <c r="BN918" s="199" t="str">
        <f t="shared" si="53"/>
        <v/>
      </c>
      <c r="BO918" s="199" t="str">
        <f t="shared" si="54"/>
        <v/>
      </c>
      <c r="BP918" s="199" t="str">
        <f t="shared" si="55"/>
        <v/>
      </c>
      <c r="BQ918" s="202" t="str">
        <f t="shared" si="56"/>
        <v/>
      </c>
      <c r="BR918" s="200" t="str">
        <f t="shared" si="57"/>
        <v/>
      </c>
      <c r="BS918" s="202" t="str">
        <f t="shared" si="58"/>
        <v/>
      </c>
    </row>
    <row r="919" spans="1:71" ht="25.25" customHeight="1">
      <c r="A919" s="53"/>
      <c r="B919" s="334"/>
      <c r="C919" s="334"/>
      <c r="D919" s="334"/>
      <c r="E919" s="334"/>
      <c r="F919" s="334"/>
      <c r="G919" s="334"/>
      <c r="H919" s="372"/>
      <c r="I919" s="372"/>
      <c r="J919" s="373"/>
      <c r="K919" s="342"/>
      <c r="L919" s="343"/>
      <c r="M919" s="343"/>
      <c r="N919" s="344"/>
      <c r="O919" s="341"/>
      <c r="P919" s="341"/>
      <c r="Q919" s="340"/>
      <c r="R919" s="340"/>
      <c r="S919" s="341"/>
      <c r="T919" s="341"/>
      <c r="U919" s="340"/>
      <c r="V919" s="340"/>
      <c r="W919" s="341"/>
      <c r="X919" s="341"/>
      <c r="Y919" s="340"/>
      <c r="Z919" s="340"/>
      <c r="AA919" s="341"/>
      <c r="AB919" s="341"/>
      <c r="AC919" s="345"/>
      <c r="AD919" s="346"/>
      <c r="AE919" s="346"/>
      <c r="AF919" s="21"/>
      <c r="AG919" s="339"/>
      <c r="AQ919" s="63" t="str">
        <f>IFERROR(LEFT(B918,SEARCH("
",B918)),B918)</f>
        <v xml:space="preserve">Pravha x 24
</v>
      </c>
      <c r="AR919" s="127" t="str">
        <f>IF(AS919="","",MAX(AR$868:AR918)+1)</f>
        <v/>
      </c>
      <c r="AS919" s="140" t="str">
        <f>IF(SUM(O919:AB919)&gt;0,AQ919,"")</f>
        <v/>
      </c>
      <c r="AT919" s="175" t="str">
        <f>IF(O919&gt;0,O919,"")</f>
        <v/>
      </c>
      <c r="AU919" s="143" t="str">
        <f>IF(Q919&gt;0,Q919,"")</f>
        <v/>
      </c>
      <c r="AV919" s="143" t="str">
        <f>IF(S919&gt;0,S919,"")</f>
        <v/>
      </c>
      <c r="AW919" s="143" t="str">
        <f>IF(U919&gt;0,U919,"")</f>
        <v/>
      </c>
      <c r="AX919" s="143" t="str">
        <f>IF(W919&gt;0,W919,"")</f>
        <v/>
      </c>
      <c r="AY919" s="144" t="str">
        <f>IF(Y919&gt;0,Y919,"")</f>
        <v/>
      </c>
      <c r="AZ919" s="144" t="str">
        <f>IF(AA919&gt;0,AA919,"")</f>
        <v/>
      </c>
      <c r="BA919" s="179" t="str">
        <f>IF(SUM(O919:AB919)&gt;0,(SUM(O919:AB919)*H918),"")</f>
        <v/>
      </c>
      <c r="BB919" s="179" t="str">
        <f>IF(SUM(O919:AB919)&gt;0,K919,"")</f>
        <v/>
      </c>
      <c r="BC919" s="197" t="str">
        <f>IF(SUM(O919:AB919)&gt;0,"ITEM","")</f>
        <v/>
      </c>
      <c r="BD919" s="127" t="str">
        <f>IF(BE919="","",MAX(BD$868:BD918)+1)</f>
        <v/>
      </c>
      <c r="BG919" s="200" t="str">
        <f t="shared" si="46"/>
        <v/>
      </c>
      <c r="BH919" s="199" t="str">
        <f t="shared" si="47"/>
        <v/>
      </c>
      <c r="BI919" s="199" t="str">
        <f t="shared" si="48"/>
        <v/>
      </c>
      <c r="BJ919" s="199" t="str">
        <f t="shared" si="49"/>
        <v/>
      </c>
      <c r="BK919" s="199" t="str">
        <f t="shared" si="50"/>
        <v/>
      </c>
      <c r="BL919" s="199" t="str">
        <f t="shared" si="51"/>
        <v/>
      </c>
      <c r="BM919" s="199" t="str">
        <f t="shared" si="52"/>
        <v/>
      </c>
      <c r="BN919" s="199" t="str">
        <f t="shared" si="53"/>
        <v/>
      </c>
      <c r="BO919" s="199" t="str">
        <f t="shared" si="54"/>
        <v/>
      </c>
      <c r="BP919" s="199" t="str">
        <f t="shared" si="55"/>
        <v/>
      </c>
      <c r="BQ919" s="202" t="str">
        <f t="shared" si="56"/>
        <v/>
      </c>
      <c r="BR919" s="200" t="str">
        <f t="shared" si="57"/>
        <v/>
      </c>
      <c r="BS919" s="202" t="str">
        <f t="shared" si="58"/>
        <v/>
      </c>
    </row>
    <row r="920" spans="1:71" ht="7.25" customHeight="1">
      <c r="A920" s="21"/>
      <c r="B920" s="294"/>
      <c r="C920" s="294"/>
      <c r="D920" s="294"/>
      <c r="E920" s="294"/>
      <c r="F920" s="294"/>
      <c r="G920" s="294"/>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R920" s="127" t="str">
        <f>IF(AS920="","",MAX(AR$868:AR919)+1)</f>
        <v/>
      </c>
      <c r="BD920" s="127" t="str">
        <f>IF(BE920="","",MAX(BD$868:BD919)+1)</f>
        <v/>
      </c>
      <c r="BG920" s="200" t="str">
        <f t="shared" ref="BG920:BG983" si="59">IFERROR(INDEX($AS$871:$AS$1399,MATCH(ROW()-ROW($BG$855),$AR$871:$AR$1399,0)),"")</f>
        <v/>
      </c>
      <c r="BH920" s="199" t="str">
        <f t="shared" ref="BH920:BH983" si="60">IFERROR(INDEX($AT$871:$AT$1399,MATCH(ROW()-ROW($BH$855),$AR$871:$AR$1399,0)),"")</f>
        <v/>
      </c>
      <c r="BI920" s="199" t="str">
        <f t="shared" ref="BI920:BI983" si="61">IFERROR(INDEX($AU$871:$AU$1399,MATCH(ROW()-ROW($BI$855),$AR$871:$AR$1399,0)),"")</f>
        <v/>
      </c>
      <c r="BJ920" s="199" t="str">
        <f t="shared" ref="BJ920:BJ983" si="62">IFERROR(INDEX($AV$871:$AV$1399,MATCH(ROW()-ROW($BJ$855),$AR$871:$AR$1399,0)),"")</f>
        <v/>
      </c>
      <c r="BK920" s="199" t="str">
        <f t="shared" ref="BK920:BK983" si="63">IFERROR(INDEX($AW$871:$AW$1399,MATCH(ROW()-ROW($BK$855),$AR$871:$AR$1399,0)),"")</f>
        <v/>
      </c>
      <c r="BL920" s="199" t="str">
        <f t="shared" ref="BL920:BL983" si="64">IFERROR(INDEX($AX$871:$AX$1399,MATCH(ROW()-ROW($BL$855),$AR$871:$AR$1399,0)),"")</f>
        <v/>
      </c>
      <c r="BM920" s="199" t="str">
        <f t="shared" ref="BM920:BM983" si="65">IFERROR(INDEX($AY$871:$AY$1399,MATCH(ROW()-ROW($BM$855),$AR$871:$AR$1399,0)),"")</f>
        <v/>
      </c>
      <c r="BN920" s="199" t="str">
        <f t="shared" ref="BN920:BN983" si="66">IFERROR(INDEX($AZ$871:$AZ$1399,MATCH(ROW()-ROW($BN$855),$AR$871:$AR$1399,0)),"")</f>
        <v/>
      </c>
      <c r="BO920" s="199" t="str">
        <f t="shared" ref="BO920:BO983" si="67">IFERROR(INDEX($BA$871:$BA$1399,MATCH(ROW()-ROW($BO$855),$AR$871:$AR$1399,0)),"")</f>
        <v/>
      </c>
      <c r="BP920" s="199" t="str">
        <f t="shared" ref="BP920:BP983" si="68">IFERROR(INDEX($BB$871:$BB$1399,MATCH(ROW()-ROW($BP$855),$AR$871:$AR$1399,0)),"")</f>
        <v/>
      </c>
      <c r="BQ920" s="202" t="str">
        <f t="shared" ref="BQ920:BQ983" si="69">IFERROR(INDEX($BC$871:$BC$1399,MATCH(ROW()-ROW($BQ$855),$AR$871:$AR$1399,0)),"")</f>
        <v/>
      </c>
      <c r="BR920" s="200" t="str">
        <f t="shared" ref="BR920:BR983" si="70">IFERROR(INDEX($BE$871:$BE$1399,MATCH(ROW()-ROW($BR$855),$BD$871:$BD$1399,0)),"")</f>
        <v/>
      </c>
      <c r="BS920" s="202" t="str">
        <f t="shared" ref="BS920:BS983" si="71">IFERROR(INDEX($BF$871:$BF$1399,MATCH(ROW()-ROW($BS$855),$BD$871:$BD$1399,0)),"")</f>
        <v/>
      </c>
    </row>
    <row r="921" spans="1:71" ht="25.25" customHeight="1">
      <c r="A921" s="53"/>
      <c r="B921" s="308" t="s">
        <v>547</v>
      </c>
      <c r="C921" s="308"/>
      <c r="D921" s="308"/>
      <c r="E921" s="308"/>
      <c r="F921" s="308"/>
      <c r="G921" s="308"/>
      <c r="H921" s="372">
        <f>VLOOKUP($AG921,PriceList,3,FALSE)</f>
        <v>39.450000000000003</v>
      </c>
      <c r="I921" s="372"/>
      <c r="J921" s="373"/>
      <c r="K921" s="342"/>
      <c r="L921" s="343"/>
      <c r="M921" s="343"/>
      <c r="N921" s="344"/>
      <c r="O921" s="341"/>
      <c r="P921" s="341"/>
      <c r="Q921" s="340"/>
      <c r="R921" s="340"/>
      <c r="S921" s="341"/>
      <c r="T921" s="341"/>
      <c r="U921" s="340"/>
      <c r="V921" s="340"/>
      <c r="W921" s="341"/>
      <c r="X921" s="341"/>
      <c r="Y921" s="340"/>
      <c r="Z921" s="340"/>
      <c r="AA921" s="341"/>
      <c r="AB921" s="341"/>
      <c r="AC921" s="345">
        <f>(SUM(O921:AB922))*H921</f>
        <v>0</v>
      </c>
      <c r="AD921" s="346"/>
      <c r="AE921" s="346"/>
      <c r="AF921" s="21"/>
      <c r="AG921" s="339" t="s">
        <v>548</v>
      </c>
      <c r="AJ921" s="90" t="b">
        <f>OR(ISERROR(AC921),ISERROR(H921))</f>
        <v>0</v>
      </c>
      <c r="AQ921" s="63" t="str">
        <f>IFERROR(LEFT(B921,SEARCH("
",B921)),B921)</f>
        <v xml:space="preserve">Staropramen x 12
</v>
      </c>
      <c r="AR921" s="127" t="str">
        <f>IF(AS921="","",MAX(AR$868:AR920)+1)</f>
        <v/>
      </c>
      <c r="AS921" s="176" t="str">
        <f>IF(SUM(O921:AB921)&gt;0,AQ921,"")</f>
        <v/>
      </c>
      <c r="AT921" s="177" t="str">
        <f>IF(O921&gt;0,O921,"")</f>
        <v/>
      </c>
      <c r="AU921" s="178" t="str">
        <f>IF(Q921&gt;0,Q921,"")</f>
        <v/>
      </c>
      <c r="AV921" s="178" t="str">
        <f>IF(S921&gt;0,S921,"")</f>
        <v/>
      </c>
      <c r="AW921" s="178" t="str">
        <f>IF(U921&gt;0,U921,"")</f>
        <v/>
      </c>
      <c r="AX921" s="178" t="str">
        <f>IF(W921&gt;0,W921,"")</f>
        <v/>
      </c>
      <c r="AY921" s="179" t="str">
        <f>IF(Y921&gt;0,Y921,"")</f>
        <v/>
      </c>
      <c r="AZ921" s="179" t="str">
        <f>IF(AA921&gt;0,AA921,"")</f>
        <v/>
      </c>
      <c r="BA921" s="179" t="str">
        <f>IF(SUM(O921:AB921)&gt;0,(SUM(O921:AB921)*H921),"")</f>
        <v/>
      </c>
      <c r="BB921" s="179" t="str">
        <f>IF(SUM(O921:AB921)&gt;0,K921,"")</f>
        <v/>
      </c>
      <c r="BC921" s="196" t="str">
        <f>IF(SUM(O921:AB921)&gt;0,"ITEM","")</f>
        <v/>
      </c>
      <c r="BD921" s="127" t="str">
        <f>IF(BE921="","",MAX(BD$868:BD920)+1)</f>
        <v/>
      </c>
      <c r="BG921" s="200" t="str">
        <f t="shared" si="59"/>
        <v/>
      </c>
      <c r="BH921" s="199" t="str">
        <f t="shared" si="60"/>
        <v/>
      </c>
      <c r="BI921" s="199" t="str">
        <f t="shared" si="61"/>
        <v/>
      </c>
      <c r="BJ921" s="199" t="str">
        <f t="shared" si="62"/>
        <v/>
      </c>
      <c r="BK921" s="199" t="str">
        <f t="shared" si="63"/>
        <v/>
      </c>
      <c r="BL921" s="199" t="str">
        <f t="shared" si="64"/>
        <v/>
      </c>
      <c r="BM921" s="199" t="str">
        <f t="shared" si="65"/>
        <v/>
      </c>
      <c r="BN921" s="199" t="str">
        <f t="shared" si="66"/>
        <v/>
      </c>
      <c r="BO921" s="199" t="str">
        <f t="shared" si="67"/>
        <v/>
      </c>
      <c r="BP921" s="199" t="str">
        <f t="shared" si="68"/>
        <v/>
      </c>
      <c r="BQ921" s="202" t="str">
        <f t="shared" si="69"/>
        <v/>
      </c>
      <c r="BR921" s="200" t="str">
        <f t="shared" si="70"/>
        <v/>
      </c>
      <c r="BS921" s="202" t="str">
        <f t="shared" si="71"/>
        <v/>
      </c>
    </row>
    <row r="922" spans="1:71" ht="25.25" customHeight="1">
      <c r="A922" s="53"/>
      <c r="B922" s="308"/>
      <c r="C922" s="308"/>
      <c r="D922" s="308"/>
      <c r="E922" s="308"/>
      <c r="F922" s="308"/>
      <c r="G922" s="308"/>
      <c r="H922" s="372"/>
      <c r="I922" s="372"/>
      <c r="J922" s="373"/>
      <c r="K922" s="342"/>
      <c r="L922" s="343"/>
      <c r="M922" s="343"/>
      <c r="N922" s="344"/>
      <c r="O922" s="341"/>
      <c r="P922" s="341"/>
      <c r="Q922" s="340"/>
      <c r="R922" s="340"/>
      <c r="S922" s="341"/>
      <c r="T922" s="341"/>
      <c r="U922" s="340"/>
      <c r="V922" s="340"/>
      <c r="W922" s="341"/>
      <c r="X922" s="341"/>
      <c r="Y922" s="340"/>
      <c r="Z922" s="340"/>
      <c r="AA922" s="341"/>
      <c r="AB922" s="341"/>
      <c r="AC922" s="345"/>
      <c r="AD922" s="346"/>
      <c r="AE922" s="346"/>
      <c r="AF922" s="21"/>
      <c r="AG922" s="339"/>
      <c r="AQ922" s="63" t="str">
        <f>IFERROR(LEFT(B921,SEARCH("
",B921)),B921)</f>
        <v xml:space="preserve">Staropramen x 12
</v>
      </c>
      <c r="AR922" s="127" t="str">
        <f>IF(AS922="","",MAX(AR$868:AR921)+1)</f>
        <v/>
      </c>
      <c r="AS922" s="140" t="str">
        <f>IF(SUM(O922:AB922)&gt;0,AQ922,"")</f>
        <v/>
      </c>
      <c r="AT922" s="175" t="str">
        <f>IF(O922&gt;0,O922,"")</f>
        <v/>
      </c>
      <c r="AU922" s="143" t="str">
        <f>IF(Q922&gt;0,Q922,"")</f>
        <v/>
      </c>
      <c r="AV922" s="143" t="str">
        <f>IF(S922&gt;0,S922,"")</f>
        <v/>
      </c>
      <c r="AW922" s="143" t="str">
        <f>IF(U922&gt;0,U922,"")</f>
        <v/>
      </c>
      <c r="AX922" s="143" t="str">
        <f>IF(W922&gt;0,W922,"")</f>
        <v/>
      </c>
      <c r="AY922" s="144" t="str">
        <f>IF(Y922&gt;0,Y922,"")</f>
        <v/>
      </c>
      <c r="AZ922" s="144" t="str">
        <f>IF(AA922&gt;0,AA922,"")</f>
        <v/>
      </c>
      <c r="BA922" s="179" t="str">
        <f>IF(SUM(O922:AB922)&gt;0,(SUM(O922:AB922)*H921),"")</f>
        <v/>
      </c>
      <c r="BB922" s="179" t="str">
        <f>IF(SUM(O922:AB922)&gt;0,K922,"")</f>
        <v/>
      </c>
      <c r="BC922" s="197" t="str">
        <f>IF(SUM(O922:AB922)&gt;0,"ITEM","")</f>
        <v/>
      </c>
      <c r="BD922" s="127" t="str">
        <f>IF(BE922="","",MAX(BD$868:BD921)+1)</f>
        <v/>
      </c>
      <c r="BG922" s="200" t="str">
        <f t="shared" si="59"/>
        <v/>
      </c>
      <c r="BH922" s="199" t="str">
        <f t="shared" si="60"/>
        <v/>
      </c>
      <c r="BI922" s="199" t="str">
        <f t="shared" si="61"/>
        <v/>
      </c>
      <c r="BJ922" s="199" t="str">
        <f t="shared" si="62"/>
        <v/>
      </c>
      <c r="BK922" s="199" t="str">
        <f t="shared" si="63"/>
        <v/>
      </c>
      <c r="BL922" s="199" t="str">
        <f t="shared" si="64"/>
        <v/>
      </c>
      <c r="BM922" s="199" t="str">
        <f t="shared" si="65"/>
        <v/>
      </c>
      <c r="BN922" s="199" t="str">
        <f t="shared" si="66"/>
        <v/>
      </c>
      <c r="BO922" s="199" t="str">
        <f t="shared" si="67"/>
        <v/>
      </c>
      <c r="BP922" s="199" t="str">
        <f t="shared" si="68"/>
        <v/>
      </c>
      <c r="BQ922" s="202" t="str">
        <f t="shared" si="69"/>
        <v/>
      </c>
      <c r="BR922" s="200" t="str">
        <f t="shared" si="70"/>
        <v/>
      </c>
      <c r="BS922" s="202" t="str">
        <f t="shared" si="71"/>
        <v/>
      </c>
    </row>
    <row r="923" spans="1:71" ht="7.25" customHeight="1">
      <c r="A923" s="21"/>
      <c r="B923" s="294"/>
      <c r="C923" s="294"/>
      <c r="D923" s="294"/>
      <c r="E923" s="294"/>
      <c r="F923" s="294"/>
      <c r="G923" s="294"/>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R923" s="127" t="str">
        <f>IF(AS923="","",MAX(AR$868:AR922)+1)</f>
        <v/>
      </c>
      <c r="BD923" s="127" t="str">
        <f>IF(BE923="","",MAX(BD$868:BD922)+1)</f>
        <v/>
      </c>
      <c r="BG923" s="200" t="str">
        <f t="shared" si="59"/>
        <v/>
      </c>
      <c r="BH923" s="199" t="str">
        <f t="shared" si="60"/>
        <v/>
      </c>
      <c r="BI923" s="199" t="str">
        <f t="shared" si="61"/>
        <v/>
      </c>
      <c r="BJ923" s="199" t="str">
        <f t="shared" si="62"/>
        <v/>
      </c>
      <c r="BK923" s="199" t="str">
        <f t="shared" si="63"/>
        <v/>
      </c>
      <c r="BL923" s="199" t="str">
        <f t="shared" si="64"/>
        <v/>
      </c>
      <c r="BM923" s="199" t="str">
        <f t="shared" si="65"/>
        <v/>
      </c>
      <c r="BN923" s="199" t="str">
        <f t="shared" si="66"/>
        <v/>
      </c>
      <c r="BO923" s="199" t="str">
        <f t="shared" si="67"/>
        <v/>
      </c>
      <c r="BP923" s="199" t="str">
        <f t="shared" si="68"/>
        <v/>
      </c>
      <c r="BQ923" s="202" t="str">
        <f t="shared" si="69"/>
        <v/>
      </c>
      <c r="BR923" s="200" t="str">
        <f t="shared" si="70"/>
        <v/>
      </c>
      <c r="BS923" s="202" t="str">
        <f t="shared" si="71"/>
        <v/>
      </c>
    </row>
    <row r="924" spans="1:71" ht="25.25" customHeight="1">
      <c r="A924" s="53"/>
      <c r="B924" s="308" t="s">
        <v>549</v>
      </c>
      <c r="C924" s="308"/>
      <c r="D924" s="308"/>
      <c r="E924" s="308"/>
      <c r="F924" s="308"/>
      <c r="G924" s="308"/>
      <c r="H924" s="372">
        <f>VLOOKUP($AG924,PriceList,3,FALSE)</f>
        <v>76.8</v>
      </c>
      <c r="I924" s="372"/>
      <c r="J924" s="373"/>
      <c r="K924" s="342"/>
      <c r="L924" s="343"/>
      <c r="M924" s="343"/>
      <c r="N924" s="344"/>
      <c r="O924" s="341"/>
      <c r="P924" s="341"/>
      <c r="Q924" s="340"/>
      <c r="R924" s="340"/>
      <c r="S924" s="341"/>
      <c r="T924" s="341"/>
      <c r="U924" s="340"/>
      <c r="V924" s="340"/>
      <c r="W924" s="341"/>
      <c r="X924" s="341"/>
      <c r="Y924" s="340"/>
      <c r="Z924" s="340"/>
      <c r="AA924" s="341"/>
      <c r="AB924" s="341"/>
      <c r="AC924" s="345">
        <f>(SUM(O924:AB925))*H924</f>
        <v>0</v>
      </c>
      <c r="AD924" s="346"/>
      <c r="AE924" s="346"/>
      <c r="AF924" s="21"/>
      <c r="AG924" s="339" t="s">
        <v>550</v>
      </c>
      <c r="AJ924" s="90" t="b">
        <f>OR(ISERROR(AC924),ISERROR(H924))</f>
        <v>0</v>
      </c>
      <c r="AQ924" s="63" t="str">
        <f>IFERROR(LEFT(B924,SEARCH("
",B924)),B924)</f>
        <v xml:space="preserve">Staropramen x 24
</v>
      </c>
      <c r="AR924" s="127" t="str">
        <f>IF(AS924="","",MAX(AR$868:AR923)+1)</f>
        <v/>
      </c>
      <c r="AS924" s="176" t="str">
        <f>IF(SUM(O924:AB924)&gt;0,AQ924,"")</f>
        <v/>
      </c>
      <c r="AT924" s="177" t="str">
        <f>IF(O924&gt;0,O924,"")</f>
        <v/>
      </c>
      <c r="AU924" s="178" t="str">
        <f>IF(Q924&gt;0,Q924,"")</f>
        <v/>
      </c>
      <c r="AV924" s="178" t="str">
        <f>IF(S924&gt;0,S924,"")</f>
        <v/>
      </c>
      <c r="AW924" s="178" t="str">
        <f>IF(U924&gt;0,U924,"")</f>
        <v/>
      </c>
      <c r="AX924" s="178" t="str">
        <f>IF(W924&gt;0,W924,"")</f>
        <v/>
      </c>
      <c r="AY924" s="179" t="str">
        <f>IF(Y924&gt;0,Y924,"")</f>
        <v/>
      </c>
      <c r="AZ924" s="179" t="str">
        <f>IF(AA924&gt;0,AA924,"")</f>
        <v/>
      </c>
      <c r="BA924" s="179" t="str">
        <f>IF(SUM(O924:AB924)&gt;0,(SUM(O924:AB924)*H924),"")</f>
        <v/>
      </c>
      <c r="BB924" s="179" t="str">
        <f>IF(SUM(O924:AB924)&gt;0,K924,"")</f>
        <v/>
      </c>
      <c r="BC924" s="196" t="str">
        <f>IF(SUM(O924:AB924)&gt;0,"ITEM","")</f>
        <v/>
      </c>
      <c r="BD924" s="127" t="str">
        <f>IF(BE924="","",MAX(BD$868:BD923)+1)</f>
        <v/>
      </c>
      <c r="BG924" s="200" t="str">
        <f t="shared" si="59"/>
        <v/>
      </c>
      <c r="BH924" s="199" t="str">
        <f t="shared" si="60"/>
        <v/>
      </c>
      <c r="BI924" s="199" t="str">
        <f t="shared" si="61"/>
        <v/>
      </c>
      <c r="BJ924" s="199" t="str">
        <f t="shared" si="62"/>
        <v/>
      </c>
      <c r="BK924" s="199" t="str">
        <f t="shared" si="63"/>
        <v/>
      </c>
      <c r="BL924" s="199" t="str">
        <f t="shared" si="64"/>
        <v/>
      </c>
      <c r="BM924" s="199" t="str">
        <f t="shared" si="65"/>
        <v/>
      </c>
      <c r="BN924" s="199" t="str">
        <f t="shared" si="66"/>
        <v/>
      </c>
      <c r="BO924" s="199" t="str">
        <f t="shared" si="67"/>
        <v/>
      </c>
      <c r="BP924" s="199" t="str">
        <f t="shared" si="68"/>
        <v/>
      </c>
      <c r="BQ924" s="202" t="str">
        <f t="shared" si="69"/>
        <v/>
      </c>
      <c r="BR924" s="200" t="str">
        <f t="shared" si="70"/>
        <v/>
      </c>
      <c r="BS924" s="202" t="str">
        <f t="shared" si="71"/>
        <v/>
      </c>
    </row>
    <row r="925" spans="1:71" ht="25.25" customHeight="1">
      <c r="A925" s="53"/>
      <c r="B925" s="308"/>
      <c r="C925" s="308"/>
      <c r="D925" s="308"/>
      <c r="E925" s="308"/>
      <c r="F925" s="308"/>
      <c r="G925" s="308"/>
      <c r="H925" s="372"/>
      <c r="I925" s="372"/>
      <c r="J925" s="373"/>
      <c r="K925" s="342"/>
      <c r="L925" s="343"/>
      <c r="M925" s="343"/>
      <c r="N925" s="344"/>
      <c r="O925" s="341"/>
      <c r="P925" s="341"/>
      <c r="Q925" s="340"/>
      <c r="R925" s="340"/>
      <c r="S925" s="341"/>
      <c r="T925" s="341"/>
      <c r="U925" s="340"/>
      <c r="V925" s="340"/>
      <c r="W925" s="341"/>
      <c r="X925" s="341"/>
      <c r="Y925" s="340"/>
      <c r="Z925" s="340"/>
      <c r="AA925" s="341"/>
      <c r="AB925" s="341"/>
      <c r="AC925" s="345"/>
      <c r="AD925" s="346"/>
      <c r="AE925" s="346"/>
      <c r="AF925" s="21"/>
      <c r="AG925" s="339"/>
      <c r="AQ925" s="63" t="str">
        <f>IFERROR(LEFT(B924,SEARCH("
",B924)),B924)</f>
        <v xml:space="preserve">Staropramen x 24
</v>
      </c>
      <c r="AR925" s="127" t="str">
        <f>IF(AS925="","",MAX(AR$868:AR924)+1)</f>
        <v/>
      </c>
      <c r="AS925" s="140" t="str">
        <f>IF(SUM(O925:AB925)&gt;0,AQ925,"")</f>
        <v/>
      </c>
      <c r="AT925" s="175" t="str">
        <f>IF(O925&gt;0,O925,"")</f>
        <v/>
      </c>
      <c r="AU925" s="143" t="str">
        <f>IF(Q925&gt;0,Q925,"")</f>
        <v/>
      </c>
      <c r="AV925" s="143" t="str">
        <f>IF(S925&gt;0,S925,"")</f>
        <v/>
      </c>
      <c r="AW925" s="143" t="str">
        <f>IF(U925&gt;0,U925,"")</f>
        <v/>
      </c>
      <c r="AX925" s="143" t="str">
        <f>IF(W925&gt;0,W925,"")</f>
        <v/>
      </c>
      <c r="AY925" s="144" t="str">
        <f>IF(Y925&gt;0,Y925,"")</f>
        <v/>
      </c>
      <c r="AZ925" s="144" t="str">
        <f>IF(AA925&gt;0,AA925,"")</f>
        <v/>
      </c>
      <c r="BA925" s="179" t="str">
        <f>IF(SUM(O925:AB925)&gt;0,(SUM(O925:AB925)*H924),"")</f>
        <v/>
      </c>
      <c r="BB925" s="179" t="str">
        <f>IF(SUM(O925:AB925)&gt;0,K925,"")</f>
        <v/>
      </c>
      <c r="BC925" s="197" t="str">
        <f>IF(SUM(O925:AB925)&gt;0,"ITEM","")</f>
        <v/>
      </c>
      <c r="BD925" s="127" t="str">
        <f>IF(BE925="","",MAX(BD$868:BD924)+1)</f>
        <v/>
      </c>
      <c r="BG925" s="200" t="str">
        <f t="shared" si="59"/>
        <v/>
      </c>
      <c r="BH925" s="199" t="str">
        <f t="shared" si="60"/>
        <v/>
      </c>
      <c r="BI925" s="199" t="str">
        <f t="shared" si="61"/>
        <v/>
      </c>
      <c r="BJ925" s="199" t="str">
        <f t="shared" si="62"/>
        <v/>
      </c>
      <c r="BK925" s="199" t="str">
        <f t="shared" si="63"/>
        <v/>
      </c>
      <c r="BL925" s="199" t="str">
        <f t="shared" si="64"/>
        <v/>
      </c>
      <c r="BM925" s="199" t="str">
        <f t="shared" si="65"/>
        <v/>
      </c>
      <c r="BN925" s="199" t="str">
        <f t="shared" si="66"/>
        <v/>
      </c>
      <c r="BO925" s="199" t="str">
        <f t="shared" si="67"/>
        <v/>
      </c>
      <c r="BP925" s="199" t="str">
        <f t="shared" si="68"/>
        <v/>
      </c>
      <c r="BQ925" s="202" t="str">
        <f t="shared" si="69"/>
        <v/>
      </c>
      <c r="BR925" s="200" t="str">
        <f t="shared" si="70"/>
        <v/>
      </c>
      <c r="BS925" s="202" t="str">
        <f t="shared" si="71"/>
        <v/>
      </c>
    </row>
    <row r="926" spans="1:71" ht="7.25" customHeight="1">
      <c r="A926" s="21"/>
      <c r="B926" s="294"/>
      <c r="C926" s="294"/>
      <c r="D926" s="294"/>
      <c r="E926" s="294"/>
      <c r="F926" s="294"/>
      <c r="G926" s="294"/>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R926" s="127" t="str">
        <f>IF(AS926="","",MAX(AR$868:AR925)+1)</f>
        <v/>
      </c>
      <c r="BD926" s="127" t="str">
        <f>IF(BE926="","",MAX(BD$868:BD925)+1)</f>
        <v/>
      </c>
      <c r="BG926" s="200" t="str">
        <f t="shared" si="59"/>
        <v/>
      </c>
      <c r="BH926" s="199" t="str">
        <f t="shared" si="60"/>
        <v/>
      </c>
      <c r="BI926" s="199" t="str">
        <f t="shared" si="61"/>
        <v/>
      </c>
      <c r="BJ926" s="199" t="str">
        <f t="shared" si="62"/>
        <v/>
      </c>
      <c r="BK926" s="199" t="str">
        <f t="shared" si="63"/>
        <v/>
      </c>
      <c r="BL926" s="199" t="str">
        <f t="shared" si="64"/>
        <v/>
      </c>
      <c r="BM926" s="199" t="str">
        <f t="shared" si="65"/>
        <v/>
      </c>
      <c r="BN926" s="199" t="str">
        <f t="shared" si="66"/>
        <v/>
      </c>
      <c r="BO926" s="199" t="str">
        <f t="shared" si="67"/>
        <v/>
      </c>
      <c r="BP926" s="199" t="str">
        <f t="shared" si="68"/>
        <v/>
      </c>
      <c r="BQ926" s="202" t="str">
        <f t="shared" si="69"/>
        <v/>
      </c>
      <c r="BR926" s="200" t="str">
        <f t="shared" si="70"/>
        <v/>
      </c>
      <c r="BS926" s="202" t="str">
        <f t="shared" si="71"/>
        <v/>
      </c>
    </row>
    <row r="927" spans="1:71" ht="25.25" customHeight="1">
      <c r="A927" s="53"/>
      <c r="B927" s="308" t="s">
        <v>551</v>
      </c>
      <c r="C927" s="308"/>
      <c r="D927" s="308"/>
      <c r="E927" s="308"/>
      <c r="F927" s="308"/>
      <c r="G927" s="308"/>
      <c r="H927" s="372">
        <f>VLOOKUP($AG927,PriceList,3,FALSE)</f>
        <v>35.35</v>
      </c>
      <c r="I927" s="372"/>
      <c r="J927" s="373"/>
      <c r="K927" s="342"/>
      <c r="L927" s="343"/>
      <c r="M927" s="343"/>
      <c r="N927" s="344"/>
      <c r="O927" s="341"/>
      <c r="P927" s="341"/>
      <c r="Q927" s="340"/>
      <c r="R927" s="340"/>
      <c r="S927" s="341"/>
      <c r="T927" s="341"/>
      <c r="U927" s="340"/>
      <c r="V927" s="340"/>
      <c r="W927" s="341"/>
      <c r="X927" s="341"/>
      <c r="Y927" s="340"/>
      <c r="Z927" s="340"/>
      <c r="AA927" s="341"/>
      <c r="AB927" s="341"/>
      <c r="AC927" s="345">
        <f>(SUM(O927:AB928))*H927</f>
        <v>0</v>
      </c>
      <c r="AD927" s="346"/>
      <c r="AE927" s="346"/>
      <c r="AF927" s="21"/>
      <c r="AG927" s="339" t="s">
        <v>552</v>
      </c>
      <c r="AJ927" s="90" t="b">
        <f>OR(ISERROR(AC927),ISERROR(H927))</f>
        <v>0</v>
      </c>
      <c r="AQ927" s="63" t="str">
        <f>IFERROR(LEFT(B927,SEARCH("
",B927)),B927)</f>
        <v xml:space="preserve">Coors Light x 12
</v>
      </c>
      <c r="AR927" s="127" t="str">
        <f>IF(AS927="","",MAX(AR$868:AR926)+1)</f>
        <v/>
      </c>
      <c r="AS927" s="176" t="str">
        <f>IF(SUM(O927:AB927)&gt;0,AQ927,"")</f>
        <v/>
      </c>
      <c r="AT927" s="177" t="str">
        <f>IF(O927&gt;0,O927,"")</f>
        <v/>
      </c>
      <c r="AU927" s="178" t="str">
        <f>IF(Q927&gt;0,Q927,"")</f>
        <v/>
      </c>
      <c r="AV927" s="178" t="str">
        <f>IF(S927&gt;0,S927,"")</f>
        <v/>
      </c>
      <c r="AW927" s="178" t="str">
        <f>IF(U927&gt;0,U927,"")</f>
        <v/>
      </c>
      <c r="AX927" s="178" t="str">
        <f>IF(W927&gt;0,W927,"")</f>
        <v/>
      </c>
      <c r="AY927" s="179" t="str">
        <f>IF(Y927&gt;0,Y927,"")</f>
        <v/>
      </c>
      <c r="AZ927" s="179" t="str">
        <f>IF(AA927&gt;0,AA927,"")</f>
        <v/>
      </c>
      <c r="BA927" s="179" t="str">
        <f>IF(SUM(O927:AB927)&gt;0,(SUM(O927:AB927)*H927),"")</f>
        <v/>
      </c>
      <c r="BB927" s="179" t="str">
        <f>IF(SUM(O927:AB927)&gt;0,K927,"")</f>
        <v/>
      </c>
      <c r="BC927" s="196" t="str">
        <f>IF(SUM(O927:AB927)&gt;0,"ITEM","")</f>
        <v/>
      </c>
      <c r="BD927" s="127" t="str">
        <f>IF(BE927="","",MAX(BD$868:BD926)+1)</f>
        <v/>
      </c>
      <c r="BG927" s="200" t="str">
        <f t="shared" si="59"/>
        <v/>
      </c>
      <c r="BH927" s="199" t="str">
        <f t="shared" si="60"/>
        <v/>
      </c>
      <c r="BI927" s="199" t="str">
        <f t="shared" si="61"/>
        <v/>
      </c>
      <c r="BJ927" s="199" t="str">
        <f t="shared" si="62"/>
        <v/>
      </c>
      <c r="BK927" s="199" t="str">
        <f t="shared" si="63"/>
        <v/>
      </c>
      <c r="BL927" s="199" t="str">
        <f t="shared" si="64"/>
        <v/>
      </c>
      <c r="BM927" s="199" t="str">
        <f t="shared" si="65"/>
        <v/>
      </c>
      <c r="BN927" s="199" t="str">
        <f t="shared" si="66"/>
        <v/>
      </c>
      <c r="BO927" s="199" t="str">
        <f t="shared" si="67"/>
        <v/>
      </c>
      <c r="BP927" s="199" t="str">
        <f t="shared" si="68"/>
        <v/>
      </c>
      <c r="BQ927" s="202" t="str">
        <f t="shared" si="69"/>
        <v/>
      </c>
      <c r="BR927" s="200" t="str">
        <f t="shared" si="70"/>
        <v/>
      </c>
      <c r="BS927" s="202" t="str">
        <f t="shared" si="71"/>
        <v/>
      </c>
    </row>
    <row r="928" spans="1:71" ht="25.25" customHeight="1">
      <c r="A928" s="53"/>
      <c r="B928" s="308"/>
      <c r="C928" s="308"/>
      <c r="D928" s="308"/>
      <c r="E928" s="308"/>
      <c r="F928" s="308"/>
      <c r="G928" s="308"/>
      <c r="H928" s="372"/>
      <c r="I928" s="372"/>
      <c r="J928" s="373"/>
      <c r="K928" s="342"/>
      <c r="L928" s="343"/>
      <c r="M928" s="343"/>
      <c r="N928" s="344"/>
      <c r="O928" s="341"/>
      <c r="P928" s="341"/>
      <c r="Q928" s="340"/>
      <c r="R928" s="340"/>
      <c r="S928" s="341"/>
      <c r="T928" s="341"/>
      <c r="U928" s="340"/>
      <c r="V928" s="340"/>
      <c r="W928" s="341"/>
      <c r="X928" s="341"/>
      <c r="Y928" s="340"/>
      <c r="Z928" s="340"/>
      <c r="AA928" s="341"/>
      <c r="AB928" s="341"/>
      <c r="AC928" s="345"/>
      <c r="AD928" s="346"/>
      <c r="AE928" s="346"/>
      <c r="AF928" s="21"/>
      <c r="AG928" s="339"/>
      <c r="AQ928" s="63" t="str">
        <f>IFERROR(LEFT(B927,SEARCH("
",B927)),B927)</f>
        <v xml:space="preserve">Coors Light x 12
</v>
      </c>
      <c r="AR928" s="127" t="str">
        <f>IF(AS928="","",MAX(AR$868:AR927)+1)</f>
        <v/>
      </c>
      <c r="AS928" s="140" t="str">
        <f>IF(SUM(O928:AB928)&gt;0,AQ928,"")</f>
        <v/>
      </c>
      <c r="AT928" s="175" t="str">
        <f>IF(O928&gt;0,O928,"")</f>
        <v/>
      </c>
      <c r="AU928" s="143" t="str">
        <f>IF(Q928&gt;0,Q928,"")</f>
        <v/>
      </c>
      <c r="AV928" s="143" t="str">
        <f>IF(S928&gt;0,S928,"")</f>
        <v/>
      </c>
      <c r="AW928" s="143" t="str">
        <f>IF(U928&gt;0,U928,"")</f>
        <v/>
      </c>
      <c r="AX928" s="143" t="str">
        <f>IF(W928&gt;0,W928,"")</f>
        <v/>
      </c>
      <c r="AY928" s="144" t="str">
        <f>IF(Y928&gt;0,Y928,"")</f>
        <v/>
      </c>
      <c r="AZ928" s="144" t="str">
        <f>IF(AA928&gt;0,AA928,"")</f>
        <v/>
      </c>
      <c r="BA928" s="179" t="str">
        <f>IF(SUM(O928:AB928)&gt;0,(SUM(O928:AB928)*H927),"")</f>
        <v/>
      </c>
      <c r="BB928" s="179" t="str">
        <f>IF(SUM(O928:AB928)&gt;0,K928,"")</f>
        <v/>
      </c>
      <c r="BC928" s="197" t="str">
        <f>IF(SUM(O928:AB928)&gt;0,"ITEM","")</f>
        <v/>
      </c>
      <c r="BD928" s="127" t="str">
        <f>IF(BE928="","",MAX(BD$868:BD927)+1)</f>
        <v/>
      </c>
      <c r="BG928" s="200" t="str">
        <f t="shared" si="59"/>
        <v/>
      </c>
      <c r="BH928" s="199" t="str">
        <f t="shared" si="60"/>
        <v/>
      </c>
      <c r="BI928" s="199" t="str">
        <f t="shared" si="61"/>
        <v/>
      </c>
      <c r="BJ928" s="199" t="str">
        <f t="shared" si="62"/>
        <v/>
      </c>
      <c r="BK928" s="199" t="str">
        <f t="shared" si="63"/>
        <v/>
      </c>
      <c r="BL928" s="199" t="str">
        <f t="shared" si="64"/>
        <v/>
      </c>
      <c r="BM928" s="199" t="str">
        <f t="shared" si="65"/>
        <v/>
      </c>
      <c r="BN928" s="199" t="str">
        <f t="shared" si="66"/>
        <v/>
      </c>
      <c r="BO928" s="199" t="str">
        <f t="shared" si="67"/>
        <v/>
      </c>
      <c r="BP928" s="199" t="str">
        <f t="shared" si="68"/>
        <v/>
      </c>
      <c r="BQ928" s="202" t="str">
        <f t="shared" si="69"/>
        <v/>
      </c>
      <c r="BR928" s="200" t="str">
        <f t="shared" si="70"/>
        <v/>
      </c>
      <c r="BS928" s="202" t="str">
        <f t="shared" si="71"/>
        <v/>
      </c>
    </row>
    <row r="929" spans="1:71" ht="7.25" customHeight="1">
      <c r="A929" s="21"/>
      <c r="B929" s="294"/>
      <c r="C929" s="294"/>
      <c r="D929" s="294"/>
      <c r="E929" s="294"/>
      <c r="F929" s="294"/>
      <c r="G929" s="294"/>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R929" s="127" t="str">
        <f>IF(AS929="","",MAX(AR$868:AR928)+1)</f>
        <v/>
      </c>
      <c r="BD929" s="127" t="str">
        <f>IF(BE929="","",MAX(BD$868:BD928)+1)</f>
        <v/>
      </c>
      <c r="BG929" s="200" t="str">
        <f t="shared" si="59"/>
        <v/>
      </c>
      <c r="BH929" s="199" t="str">
        <f t="shared" si="60"/>
        <v/>
      </c>
      <c r="BI929" s="199" t="str">
        <f t="shared" si="61"/>
        <v/>
      </c>
      <c r="BJ929" s="199" t="str">
        <f t="shared" si="62"/>
        <v/>
      </c>
      <c r="BK929" s="199" t="str">
        <f t="shared" si="63"/>
        <v/>
      </c>
      <c r="BL929" s="199" t="str">
        <f t="shared" si="64"/>
        <v/>
      </c>
      <c r="BM929" s="199" t="str">
        <f t="shared" si="65"/>
        <v/>
      </c>
      <c r="BN929" s="199" t="str">
        <f t="shared" si="66"/>
        <v/>
      </c>
      <c r="BO929" s="199" t="str">
        <f t="shared" si="67"/>
        <v/>
      </c>
      <c r="BP929" s="199" t="str">
        <f t="shared" si="68"/>
        <v/>
      </c>
      <c r="BQ929" s="202" t="str">
        <f t="shared" si="69"/>
        <v/>
      </c>
      <c r="BR929" s="200" t="str">
        <f t="shared" si="70"/>
        <v/>
      </c>
      <c r="BS929" s="202" t="str">
        <f t="shared" si="71"/>
        <v/>
      </c>
    </row>
    <row r="930" spans="1:71" ht="25.25" customHeight="1">
      <c r="A930" s="53"/>
      <c r="B930" s="308" t="s">
        <v>553</v>
      </c>
      <c r="C930" s="308"/>
      <c r="D930" s="308"/>
      <c r="E930" s="308"/>
      <c r="F930" s="308"/>
      <c r="G930" s="308"/>
      <c r="H930" s="372">
        <f>VLOOKUP($AG930,PriceList,3,FALSE)</f>
        <v>63.15</v>
      </c>
      <c r="I930" s="372"/>
      <c r="J930" s="373"/>
      <c r="K930" s="342"/>
      <c r="L930" s="343"/>
      <c r="M930" s="343"/>
      <c r="N930" s="344"/>
      <c r="O930" s="341"/>
      <c r="P930" s="341"/>
      <c r="Q930" s="340"/>
      <c r="R930" s="340"/>
      <c r="S930" s="341"/>
      <c r="T930" s="341"/>
      <c r="U930" s="340"/>
      <c r="V930" s="340"/>
      <c r="W930" s="341"/>
      <c r="X930" s="341"/>
      <c r="Y930" s="340"/>
      <c r="Z930" s="340"/>
      <c r="AA930" s="341"/>
      <c r="AB930" s="341"/>
      <c r="AC930" s="345">
        <f>(SUM(O930:AB931))*H930</f>
        <v>0</v>
      </c>
      <c r="AD930" s="346"/>
      <c r="AE930" s="346"/>
      <c r="AF930" s="21"/>
      <c r="AG930" s="339" t="s">
        <v>554</v>
      </c>
      <c r="AJ930" s="90" t="b">
        <f>OR(ISERROR(AC930),ISERROR(H930))</f>
        <v>0</v>
      </c>
      <c r="AQ930" s="63" t="str">
        <f>IFERROR(LEFT(B930,SEARCH("
",B930)),B930)</f>
        <v xml:space="preserve">Coors Light x 24
</v>
      </c>
      <c r="AR930" s="127" t="str">
        <f>IF(AS930="","",MAX(AR$868:AR929)+1)</f>
        <v/>
      </c>
      <c r="AS930" s="176" t="str">
        <f>IF(SUM(O930:AB930)&gt;0,AQ930,"")</f>
        <v/>
      </c>
      <c r="AT930" s="177" t="str">
        <f>IF(O930&gt;0,O930,"")</f>
        <v/>
      </c>
      <c r="AU930" s="178" t="str">
        <f>IF(Q930&gt;0,Q930,"")</f>
        <v/>
      </c>
      <c r="AV930" s="178" t="str">
        <f>IF(S930&gt;0,S930,"")</f>
        <v/>
      </c>
      <c r="AW930" s="178" t="str">
        <f>IF(U930&gt;0,U930,"")</f>
        <v/>
      </c>
      <c r="AX930" s="178" t="str">
        <f>IF(W930&gt;0,W930,"")</f>
        <v/>
      </c>
      <c r="AY930" s="179" t="str">
        <f>IF(Y930&gt;0,Y930,"")</f>
        <v/>
      </c>
      <c r="AZ930" s="179" t="str">
        <f>IF(AA930&gt;0,AA930,"")</f>
        <v/>
      </c>
      <c r="BA930" s="179" t="str">
        <f>IF(SUM(O930:AB930)&gt;0,(SUM(O930:AB930)*H930),"")</f>
        <v/>
      </c>
      <c r="BB930" s="179" t="str">
        <f>IF(SUM(O930:AB930)&gt;0,K930,"")</f>
        <v/>
      </c>
      <c r="BC930" s="196" t="str">
        <f>IF(SUM(O930:AB930)&gt;0,"ITEM","")</f>
        <v/>
      </c>
      <c r="BD930" s="127" t="str">
        <f>IF(BE930="","",MAX(BD$868:BD929)+1)</f>
        <v/>
      </c>
      <c r="BG930" s="200" t="str">
        <f t="shared" si="59"/>
        <v/>
      </c>
      <c r="BH930" s="199" t="str">
        <f t="shared" si="60"/>
        <v/>
      </c>
      <c r="BI930" s="199" t="str">
        <f t="shared" si="61"/>
        <v/>
      </c>
      <c r="BJ930" s="199" t="str">
        <f t="shared" si="62"/>
        <v/>
      </c>
      <c r="BK930" s="199" t="str">
        <f t="shared" si="63"/>
        <v/>
      </c>
      <c r="BL930" s="199" t="str">
        <f t="shared" si="64"/>
        <v/>
      </c>
      <c r="BM930" s="199" t="str">
        <f t="shared" si="65"/>
        <v/>
      </c>
      <c r="BN930" s="199" t="str">
        <f t="shared" si="66"/>
        <v/>
      </c>
      <c r="BO930" s="199" t="str">
        <f t="shared" si="67"/>
        <v/>
      </c>
      <c r="BP930" s="199" t="str">
        <f t="shared" si="68"/>
        <v/>
      </c>
      <c r="BQ930" s="202" t="str">
        <f t="shared" si="69"/>
        <v/>
      </c>
      <c r="BR930" s="200" t="str">
        <f t="shared" si="70"/>
        <v/>
      </c>
      <c r="BS930" s="202" t="str">
        <f t="shared" si="71"/>
        <v/>
      </c>
    </row>
    <row r="931" spans="1:71" ht="25.25" customHeight="1">
      <c r="A931" s="53"/>
      <c r="B931" s="308"/>
      <c r="C931" s="308"/>
      <c r="D931" s="308"/>
      <c r="E931" s="308"/>
      <c r="F931" s="308"/>
      <c r="G931" s="308"/>
      <c r="H931" s="372"/>
      <c r="I931" s="372"/>
      <c r="J931" s="373"/>
      <c r="K931" s="342"/>
      <c r="L931" s="343"/>
      <c r="M931" s="343"/>
      <c r="N931" s="344"/>
      <c r="O931" s="341"/>
      <c r="P931" s="341"/>
      <c r="Q931" s="340"/>
      <c r="R931" s="340"/>
      <c r="S931" s="341"/>
      <c r="T931" s="341"/>
      <c r="U931" s="340"/>
      <c r="V931" s="340"/>
      <c r="W931" s="341"/>
      <c r="X931" s="341"/>
      <c r="Y931" s="340"/>
      <c r="Z931" s="340"/>
      <c r="AA931" s="341"/>
      <c r="AB931" s="341"/>
      <c r="AC931" s="345"/>
      <c r="AD931" s="346"/>
      <c r="AE931" s="346"/>
      <c r="AF931" s="21"/>
      <c r="AG931" s="339"/>
      <c r="AQ931" s="63" t="str">
        <f>IFERROR(LEFT(B930,SEARCH("
",B930)),B930)</f>
        <v xml:space="preserve">Coors Light x 24
</v>
      </c>
      <c r="AR931" s="127" t="str">
        <f>IF(AS931="","",MAX(AR$868:AR930)+1)</f>
        <v/>
      </c>
      <c r="AS931" s="140" t="str">
        <f>IF(SUM(O931:AB931)&gt;0,AQ931,"")</f>
        <v/>
      </c>
      <c r="AT931" s="175" t="str">
        <f>IF(O931&gt;0,O931,"")</f>
        <v/>
      </c>
      <c r="AU931" s="143" t="str">
        <f>IF(Q931&gt;0,Q931,"")</f>
        <v/>
      </c>
      <c r="AV931" s="143" t="str">
        <f>IF(S931&gt;0,S931,"")</f>
        <v/>
      </c>
      <c r="AW931" s="143" t="str">
        <f>IF(U931&gt;0,U931,"")</f>
        <v/>
      </c>
      <c r="AX931" s="143" t="str">
        <f>IF(W931&gt;0,W931,"")</f>
        <v/>
      </c>
      <c r="AY931" s="144" t="str">
        <f>IF(Y931&gt;0,Y931,"")</f>
        <v/>
      </c>
      <c r="AZ931" s="144" t="str">
        <f>IF(AA931&gt;0,AA931,"")</f>
        <v/>
      </c>
      <c r="BA931" s="179" t="str">
        <f>IF(SUM(O931:AB931)&gt;0,(SUM(O931:AB931)*H930),"")</f>
        <v/>
      </c>
      <c r="BB931" s="179" t="str">
        <f>IF(SUM(O931:AB931)&gt;0,K931,"")</f>
        <v/>
      </c>
      <c r="BC931" s="197" t="str">
        <f>IF(SUM(O931:AB931)&gt;0,"ITEM","")</f>
        <v/>
      </c>
      <c r="BD931" s="127" t="str">
        <f>IF(BE931="","",MAX(BD$868:BD930)+1)</f>
        <v/>
      </c>
      <c r="BG931" s="200" t="str">
        <f t="shared" si="59"/>
        <v/>
      </c>
      <c r="BH931" s="199" t="str">
        <f t="shared" si="60"/>
        <v/>
      </c>
      <c r="BI931" s="199" t="str">
        <f t="shared" si="61"/>
        <v/>
      </c>
      <c r="BJ931" s="199" t="str">
        <f t="shared" si="62"/>
        <v/>
      </c>
      <c r="BK931" s="199" t="str">
        <f t="shared" si="63"/>
        <v/>
      </c>
      <c r="BL931" s="199" t="str">
        <f t="shared" si="64"/>
        <v/>
      </c>
      <c r="BM931" s="199" t="str">
        <f t="shared" si="65"/>
        <v/>
      </c>
      <c r="BN931" s="199" t="str">
        <f t="shared" si="66"/>
        <v/>
      </c>
      <c r="BO931" s="199" t="str">
        <f t="shared" si="67"/>
        <v/>
      </c>
      <c r="BP931" s="199" t="str">
        <f t="shared" si="68"/>
        <v/>
      </c>
      <c r="BQ931" s="202" t="str">
        <f t="shared" si="69"/>
        <v/>
      </c>
      <c r="BR931" s="200" t="str">
        <f t="shared" si="70"/>
        <v/>
      </c>
      <c r="BS931" s="202" t="str">
        <f t="shared" si="71"/>
        <v/>
      </c>
    </row>
    <row r="932" spans="1:71" ht="7.25" customHeight="1">
      <c r="A932" s="21"/>
      <c r="B932" s="294"/>
      <c r="C932" s="294"/>
      <c r="D932" s="294"/>
      <c r="E932" s="294"/>
      <c r="F932" s="294"/>
      <c r="G932" s="294"/>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R932" s="127" t="str">
        <f>IF(AS932="","",MAX(AR$868:AR931)+1)</f>
        <v/>
      </c>
      <c r="BD932" s="127" t="str">
        <f>IF(BE932="","",MAX(BD$868:BD931)+1)</f>
        <v/>
      </c>
      <c r="BG932" s="200" t="str">
        <f t="shared" si="59"/>
        <v/>
      </c>
      <c r="BH932" s="199" t="str">
        <f t="shared" si="60"/>
        <v/>
      </c>
      <c r="BI932" s="199" t="str">
        <f t="shared" si="61"/>
        <v/>
      </c>
      <c r="BJ932" s="199" t="str">
        <f t="shared" si="62"/>
        <v/>
      </c>
      <c r="BK932" s="199" t="str">
        <f t="shared" si="63"/>
        <v/>
      </c>
      <c r="BL932" s="199" t="str">
        <f t="shared" si="64"/>
        <v/>
      </c>
      <c r="BM932" s="199" t="str">
        <f t="shared" si="65"/>
        <v/>
      </c>
      <c r="BN932" s="199" t="str">
        <f t="shared" si="66"/>
        <v/>
      </c>
      <c r="BO932" s="199" t="str">
        <f t="shared" si="67"/>
        <v/>
      </c>
      <c r="BP932" s="199" t="str">
        <f t="shared" si="68"/>
        <v/>
      </c>
      <c r="BQ932" s="202" t="str">
        <f t="shared" si="69"/>
        <v/>
      </c>
      <c r="BR932" s="200" t="str">
        <f t="shared" si="70"/>
        <v/>
      </c>
      <c r="BS932" s="202" t="str">
        <f t="shared" si="71"/>
        <v/>
      </c>
    </row>
    <row r="933" spans="1:71" ht="25.25" customHeight="1">
      <c r="A933" s="275"/>
      <c r="B933" s="308" t="s">
        <v>2673</v>
      </c>
      <c r="C933" s="308"/>
      <c r="D933" s="308"/>
      <c r="E933" s="308"/>
      <c r="F933" s="308"/>
      <c r="G933" s="308"/>
      <c r="H933" s="372">
        <f>VLOOKUP($AG933,PriceList,3,FALSE)</f>
        <v>39.450000000000003</v>
      </c>
      <c r="I933" s="372"/>
      <c r="J933" s="373"/>
      <c r="K933" s="342"/>
      <c r="L933" s="343"/>
      <c r="M933" s="343"/>
      <c r="N933" s="344"/>
      <c r="O933" s="341"/>
      <c r="P933" s="341"/>
      <c r="Q933" s="340"/>
      <c r="R933" s="340"/>
      <c r="S933" s="341"/>
      <c r="T933" s="341"/>
      <c r="U933" s="340"/>
      <c r="V933" s="340"/>
      <c r="W933" s="341"/>
      <c r="X933" s="341"/>
      <c r="Y933" s="340"/>
      <c r="Z933" s="340"/>
      <c r="AA933" s="341"/>
      <c r="AB933" s="341"/>
      <c r="AC933" s="345">
        <f>(SUM(O933:AB934))*H933</f>
        <v>0</v>
      </c>
      <c r="AD933" s="346"/>
      <c r="AE933" s="346"/>
      <c r="AF933" s="273"/>
      <c r="AG933" s="339" t="s">
        <v>2262</v>
      </c>
      <c r="AH933" s="276"/>
      <c r="AI933" s="276"/>
      <c r="AJ933" s="272" t="b">
        <f>OR(ISERROR(AC933),ISERROR(H933))</f>
        <v>0</v>
      </c>
      <c r="AK933" s="274"/>
      <c r="AL933" s="274"/>
      <c r="AM933" s="274"/>
      <c r="AN933" s="274"/>
      <c r="AO933" s="274"/>
      <c r="AP933" s="274"/>
      <c r="AQ933" s="63" t="str">
        <f>IFERROR(LEFT(B933,SEARCH("
",B933)),B933)</f>
        <v xml:space="preserve">Madri x12
</v>
      </c>
      <c r="AR933" s="277" t="str">
        <f>IF(AS933="","",MAX(AR$868:AR932)+1)</f>
        <v/>
      </c>
      <c r="AS933" s="176" t="str">
        <f>IF(SUM(O933:AB933)&gt;0,AQ933,"")</f>
        <v/>
      </c>
      <c r="AT933" s="177" t="str">
        <f>IF(O933&gt;0,O933,"")</f>
        <v/>
      </c>
      <c r="AU933" s="178" t="str">
        <f>IF(Q933&gt;0,Q933,"")</f>
        <v/>
      </c>
      <c r="AV933" s="178" t="str">
        <f>IF(S933&gt;0,S933,"")</f>
        <v/>
      </c>
      <c r="AW933" s="178" t="str">
        <f>IF(U933&gt;0,U933,"")</f>
        <v/>
      </c>
      <c r="AX933" s="178" t="str">
        <f>IF(W933&gt;0,W933,"")</f>
        <v/>
      </c>
      <c r="AY933" s="179" t="str">
        <f>IF(Y933&gt;0,Y933,"")</f>
        <v/>
      </c>
      <c r="AZ933" s="179" t="str">
        <f>IF(AA933&gt;0,AA933,"")</f>
        <v/>
      </c>
      <c r="BA933" s="179" t="str">
        <f>IF(SUM(O933:AB933)&gt;0,(SUM(O933:AB933)*H933),"")</f>
        <v/>
      </c>
      <c r="BB933" s="179" t="str">
        <f>IF(SUM(O933:AB933)&gt;0,K933,"")</f>
        <v/>
      </c>
      <c r="BC933" s="196" t="str">
        <f>IF(SUM(O933:AB933)&gt;0,"ITEM","")</f>
        <v/>
      </c>
      <c r="BD933" s="277" t="str">
        <f>IF(BE933="","",MAX(BD$868:BD932)+1)</f>
        <v/>
      </c>
      <c r="BG933" s="200" t="str">
        <f t="shared" si="59"/>
        <v/>
      </c>
      <c r="BH933" s="199" t="str">
        <f t="shared" si="60"/>
        <v/>
      </c>
      <c r="BI933" s="199" t="str">
        <f t="shared" si="61"/>
        <v/>
      </c>
      <c r="BJ933" s="199" t="str">
        <f t="shared" si="62"/>
        <v/>
      </c>
      <c r="BK933" s="199" t="str">
        <f t="shared" si="63"/>
        <v/>
      </c>
      <c r="BL933" s="199" t="str">
        <f t="shared" si="64"/>
        <v/>
      </c>
      <c r="BM933" s="199" t="str">
        <f t="shared" si="65"/>
        <v/>
      </c>
      <c r="BN933" s="199" t="str">
        <f t="shared" si="66"/>
        <v/>
      </c>
      <c r="BO933" s="199" t="str">
        <f t="shared" si="67"/>
        <v/>
      </c>
      <c r="BP933" s="199" t="str">
        <f t="shared" si="68"/>
        <v/>
      </c>
      <c r="BQ933" s="202" t="str">
        <f t="shared" si="69"/>
        <v/>
      </c>
      <c r="BR933" s="200" t="str">
        <f t="shared" si="70"/>
        <v/>
      </c>
      <c r="BS933" s="202" t="str">
        <f t="shared" si="71"/>
        <v/>
      </c>
    </row>
    <row r="934" spans="1:71" ht="25.25" customHeight="1">
      <c r="A934" s="275"/>
      <c r="B934" s="308"/>
      <c r="C934" s="308"/>
      <c r="D934" s="308"/>
      <c r="E934" s="308"/>
      <c r="F934" s="308"/>
      <c r="G934" s="308"/>
      <c r="H934" s="372"/>
      <c r="I934" s="372"/>
      <c r="J934" s="373"/>
      <c r="K934" s="342"/>
      <c r="L934" s="343"/>
      <c r="M934" s="343"/>
      <c r="N934" s="344"/>
      <c r="O934" s="341"/>
      <c r="P934" s="341"/>
      <c r="Q934" s="340"/>
      <c r="R934" s="340"/>
      <c r="S934" s="341"/>
      <c r="T934" s="341"/>
      <c r="U934" s="340"/>
      <c r="V934" s="340"/>
      <c r="W934" s="341"/>
      <c r="X934" s="341"/>
      <c r="Y934" s="340"/>
      <c r="Z934" s="340"/>
      <c r="AA934" s="341"/>
      <c r="AB934" s="341"/>
      <c r="AC934" s="345"/>
      <c r="AD934" s="346"/>
      <c r="AE934" s="346"/>
      <c r="AF934" s="273"/>
      <c r="AG934" s="339"/>
      <c r="AH934" s="276"/>
      <c r="AI934" s="276"/>
      <c r="AJ934" s="272"/>
      <c r="AK934" s="274"/>
      <c r="AL934" s="274"/>
      <c r="AM934" s="274"/>
      <c r="AN934" s="274"/>
      <c r="AO934" s="274"/>
      <c r="AP934" s="274"/>
      <c r="AQ934" s="63" t="str">
        <f>IFERROR(LEFT(B933,SEARCH("
",B933)),B933)</f>
        <v xml:space="preserve">Madri x12
</v>
      </c>
      <c r="AR934" s="277" t="str">
        <f>IF(AS934="","",MAX(AR$868:AR933)+1)</f>
        <v/>
      </c>
      <c r="AS934" s="140" t="str">
        <f>IF(SUM(O934:AB934)&gt;0,AQ934,"")</f>
        <v/>
      </c>
      <c r="AT934" s="175" t="str">
        <f>IF(O934&gt;0,O934,"")</f>
        <v/>
      </c>
      <c r="AU934" s="143" t="str">
        <f>IF(Q934&gt;0,Q934,"")</f>
        <v/>
      </c>
      <c r="AV934" s="143" t="str">
        <f>IF(S934&gt;0,S934,"")</f>
        <v/>
      </c>
      <c r="AW934" s="143" t="str">
        <f>IF(U934&gt;0,U934,"")</f>
        <v/>
      </c>
      <c r="AX934" s="143" t="str">
        <f>IF(W934&gt;0,W934,"")</f>
        <v/>
      </c>
      <c r="AY934" s="144" t="str">
        <f>IF(Y934&gt;0,Y934,"")</f>
        <v/>
      </c>
      <c r="AZ934" s="144" t="str">
        <f>IF(AA934&gt;0,AA934,"")</f>
        <v/>
      </c>
      <c r="BA934" s="179" t="str">
        <f>IF(SUM(O934:AB934)&gt;0,(SUM(O934:AB934)*H933),"")</f>
        <v/>
      </c>
      <c r="BB934" s="179" t="str">
        <f>IF(SUM(O934:AB934)&gt;0,K934,"")</f>
        <v/>
      </c>
      <c r="BC934" s="197" t="str">
        <f>IF(SUM(O934:AB934)&gt;0,"ITEM","")</f>
        <v/>
      </c>
      <c r="BD934" s="277" t="str">
        <f>IF(BE934="","",MAX(BD$868:BD933)+1)</f>
        <v/>
      </c>
      <c r="BG934" s="200" t="str">
        <f t="shared" si="59"/>
        <v/>
      </c>
      <c r="BH934" s="199" t="str">
        <f t="shared" si="60"/>
        <v/>
      </c>
      <c r="BI934" s="199" t="str">
        <f t="shared" si="61"/>
        <v/>
      </c>
      <c r="BJ934" s="199" t="str">
        <f t="shared" si="62"/>
        <v/>
      </c>
      <c r="BK934" s="199" t="str">
        <f t="shared" si="63"/>
        <v/>
      </c>
      <c r="BL934" s="199" t="str">
        <f t="shared" si="64"/>
        <v/>
      </c>
      <c r="BM934" s="199" t="str">
        <f t="shared" si="65"/>
        <v/>
      </c>
      <c r="BN934" s="199" t="str">
        <f t="shared" si="66"/>
        <v/>
      </c>
      <c r="BO934" s="199" t="str">
        <f t="shared" si="67"/>
        <v/>
      </c>
      <c r="BP934" s="199" t="str">
        <f t="shared" si="68"/>
        <v/>
      </c>
      <c r="BQ934" s="202" t="str">
        <f t="shared" si="69"/>
        <v/>
      </c>
      <c r="BR934" s="200" t="str">
        <f t="shared" si="70"/>
        <v/>
      </c>
      <c r="BS934" s="202" t="str">
        <f t="shared" si="71"/>
        <v/>
      </c>
    </row>
    <row r="935" spans="1:71" ht="7.25" customHeight="1">
      <c r="A935" s="273"/>
      <c r="B935" s="294"/>
      <c r="C935" s="294"/>
      <c r="D935" s="294"/>
      <c r="E935" s="294"/>
      <c r="F935" s="294"/>
      <c r="G935" s="294"/>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73"/>
      <c r="AE935" s="273"/>
      <c r="AF935" s="273"/>
      <c r="AG935" s="271"/>
      <c r="AH935" s="276"/>
      <c r="AI935" s="276"/>
      <c r="AJ935" s="272"/>
      <c r="AK935" s="274"/>
      <c r="AL935" s="274"/>
      <c r="AM935" s="274"/>
      <c r="AN935" s="274"/>
      <c r="AO935" s="274"/>
      <c r="AP935" s="274"/>
      <c r="AR935" s="277" t="str">
        <f>IF(AS935="","",MAX(AR$868:AR934)+1)</f>
        <v/>
      </c>
      <c r="BD935" s="277" t="str">
        <f>IF(BE935="","",MAX(BD$868:BD934)+1)</f>
        <v/>
      </c>
      <c r="BG935" s="200" t="str">
        <f t="shared" si="59"/>
        <v/>
      </c>
      <c r="BH935" s="199" t="str">
        <f t="shared" si="60"/>
        <v/>
      </c>
      <c r="BI935" s="199" t="str">
        <f t="shared" si="61"/>
        <v/>
      </c>
      <c r="BJ935" s="199" t="str">
        <f t="shared" si="62"/>
        <v/>
      </c>
      <c r="BK935" s="199" t="str">
        <f t="shared" si="63"/>
        <v/>
      </c>
      <c r="BL935" s="199" t="str">
        <f t="shared" si="64"/>
        <v/>
      </c>
      <c r="BM935" s="199" t="str">
        <f t="shared" si="65"/>
        <v/>
      </c>
      <c r="BN935" s="199" t="str">
        <f t="shared" si="66"/>
        <v/>
      </c>
      <c r="BO935" s="199" t="str">
        <f t="shared" si="67"/>
        <v/>
      </c>
      <c r="BP935" s="199" t="str">
        <f t="shared" si="68"/>
        <v/>
      </c>
      <c r="BQ935" s="202" t="str">
        <f t="shared" si="69"/>
        <v/>
      </c>
      <c r="BR935" s="200" t="str">
        <f t="shared" si="70"/>
        <v/>
      </c>
      <c r="BS935" s="202" t="str">
        <f t="shared" si="71"/>
        <v/>
      </c>
    </row>
    <row r="936" spans="1:71" ht="25.25" customHeight="1">
      <c r="A936" s="53"/>
      <c r="B936" s="308" t="s">
        <v>2674</v>
      </c>
      <c r="C936" s="308"/>
      <c r="D936" s="308"/>
      <c r="E936" s="308"/>
      <c r="F936" s="308"/>
      <c r="G936" s="308"/>
      <c r="H936" s="372">
        <f>VLOOKUP($AG936,PriceList,3,FALSE)</f>
        <v>76.8</v>
      </c>
      <c r="I936" s="372"/>
      <c r="J936" s="373"/>
      <c r="K936" s="342"/>
      <c r="L936" s="343"/>
      <c r="M936" s="343"/>
      <c r="N936" s="344"/>
      <c r="O936" s="341"/>
      <c r="P936" s="341"/>
      <c r="Q936" s="340"/>
      <c r="R936" s="340"/>
      <c r="S936" s="341"/>
      <c r="T936" s="341"/>
      <c r="U936" s="340"/>
      <c r="V936" s="340"/>
      <c r="W936" s="341"/>
      <c r="X936" s="341"/>
      <c r="Y936" s="340"/>
      <c r="Z936" s="340"/>
      <c r="AA936" s="341"/>
      <c r="AB936" s="341"/>
      <c r="AC936" s="345">
        <f>(SUM(O936:AB937))*H936</f>
        <v>0</v>
      </c>
      <c r="AD936" s="346"/>
      <c r="AE936" s="346"/>
      <c r="AF936" s="21"/>
      <c r="AG936" s="339" t="s">
        <v>2269</v>
      </c>
      <c r="AJ936" s="90" t="b">
        <f>OR(ISERROR(AC936),ISERROR(H936))</f>
        <v>0</v>
      </c>
      <c r="AQ936" s="63" t="str">
        <f>IFERROR(LEFT(B936,SEARCH("
",B936)),B936)</f>
        <v xml:space="preserve">Madri x 24
</v>
      </c>
      <c r="AR936" s="127" t="str">
        <f>IF(AS936="","",MAX(AR$868:AR932)+1)</f>
        <v/>
      </c>
      <c r="AS936" s="176" t="str">
        <f>IF(SUM(O936:AB936)&gt;0,AQ936,"")</f>
        <v/>
      </c>
      <c r="AT936" s="177" t="str">
        <f>IF(O936&gt;0,O936,"")</f>
        <v/>
      </c>
      <c r="AU936" s="178" t="str">
        <f>IF(Q936&gt;0,Q936,"")</f>
        <v/>
      </c>
      <c r="AV936" s="178" t="str">
        <f>IF(S936&gt;0,S936,"")</f>
        <v/>
      </c>
      <c r="AW936" s="178" t="str">
        <f>IF(U936&gt;0,U936,"")</f>
        <v/>
      </c>
      <c r="AX936" s="178" t="str">
        <f>IF(W936&gt;0,W936,"")</f>
        <v/>
      </c>
      <c r="AY936" s="179" t="str">
        <f>IF(Y936&gt;0,Y936,"")</f>
        <v/>
      </c>
      <c r="AZ936" s="179" t="str">
        <f>IF(AA936&gt;0,AA936,"")</f>
        <v/>
      </c>
      <c r="BA936" s="179" t="str">
        <f>IF(SUM(O936:AB936)&gt;0,(SUM(O936:AB936)*H936),"")</f>
        <v/>
      </c>
      <c r="BB936" s="179" t="str">
        <f>IF(SUM(O936:AB936)&gt;0,K936,"")</f>
        <v/>
      </c>
      <c r="BC936" s="196" t="str">
        <f>IF(SUM(O936:AB936)&gt;0,"ITEM","")</f>
        <v/>
      </c>
      <c r="BD936" s="127" t="str">
        <f>IF(BE936="","",MAX(BD$868:BD932)+1)</f>
        <v/>
      </c>
      <c r="BG936" s="200" t="str">
        <f t="shared" si="59"/>
        <v/>
      </c>
      <c r="BH936" s="199" t="str">
        <f t="shared" si="60"/>
        <v/>
      </c>
      <c r="BI936" s="199" t="str">
        <f t="shared" si="61"/>
        <v/>
      </c>
      <c r="BJ936" s="199" t="str">
        <f t="shared" si="62"/>
        <v/>
      </c>
      <c r="BK936" s="199" t="str">
        <f t="shared" si="63"/>
        <v/>
      </c>
      <c r="BL936" s="199" t="str">
        <f t="shared" si="64"/>
        <v/>
      </c>
      <c r="BM936" s="199" t="str">
        <f t="shared" si="65"/>
        <v/>
      </c>
      <c r="BN936" s="199" t="str">
        <f t="shared" si="66"/>
        <v/>
      </c>
      <c r="BO936" s="199" t="str">
        <f t="shared" si="67"/>
        <v/>
      </c>
      <c r="BP936" s="199" t="str">
        <f t="shared" si="68"/>
        <v/>
      </c>
      <c r="BQ936" s="202" t="str">
        <f t="shared" si="69"/>
        <v/>
      </c>
      <c r="BR936" s="200" t="str">
        <f t="shared" si="70"/>
        <v/>
      </c>
      <c r="BS936" s="202" t="str">
        <f t="shared" si="71"/>
        <v/>
      </c>
    </row>
    <row r="937" spans="1:71" ht="25.25" customHeight="1">
      <c r="A937" s="53"/>
      <c r="B937" s="308"/>
      <c r="C937" s="308"/>
      <c r="D937" s="308"/>
      <c r="E937" s="308"/>
      <c r="F937" s="308"/>
      <c r="G937" s="308"/>
      <c r="H937" s="372"/>
      <c r="I937" s="372"/>
      <c r="J937" s="373"/>
      <c r="K937" s="342"/>
      <c r="L937" s="343"/>
      <c r="M937" s="343"/>
      <c r="N937" s="344"/>
      <c r="O937" s="341"/>
      <c r="P937" s="341"/>
      <c r="Q937" s="340"/>
      <c r="R937" s="340"/>
      <c r="S937" s="341"/>
      <c r="T937" s="341"/>
      <c r="U937" s="340"/>
      <c r="V937" s="340"/>
      <c r="W937" s="341"/>
      <c r="X937" s="341"/>
      <c r="Y937" s="340"/>
      <c r="Z937" s="340"/>
      <c r="AA937" s="341"/>
      <c r="AB937" s="341"/>
      <c r="AC937" s="345"/>
      <c r="AD937" s="346"/>
      <c r="AE937" s="346"/>
      <c r="AF937" s="21"/>
      <c r="AG937" s="339"/>
      <c r="AQ937" s="63" t="str">
        <f>IFERROR(LEFT(B936,SEARCH("
",B936)),B936)</f>
        <v xml:space="preserve">Madri x 24
</v>
      </c>
      <c r="AR937" s="127" t="str">
        <f>IF(AS937="","",MAX(AR$868:AR936)+1)</f>
        <v/>
      </c>
      <c r="AS937" s="140" t="str">
        <f>IF(SUM(O937:AB937)&gt;0,AQ937,"")</f>
        <v/>
      </c>
      <c r="AT937" s="175" t="str">
        <f>IF(O937&gt;0,O937,"")</f>
        <v/>
      </c>
      <c r="AU937" s="143" t="str">
        <f>IF(Q937&gt;0,Q937,"")</f>
        <v/>
      </c>
      <c r="AV937" s="143" t="str">
        <f>IF(S937&gt;0,S937,"")</f>
        <v/>
      </c>
      <c r="AW937" s="143" t="str">
        <f>IF(U937&gt;0,U937,"")</f>
        <v/>
      </c>
      <c r="AX937" s="143" t="str">
        <f>IF(W937&gt;0,W937,"")</f>
        <v/>
      </c>
      <c r="AY937" s="144" t="str">
        <f>IF(Y937&gt;0,Y937,"")</f>
        <v/>
      </c>
      <c r="AZ937" s="144" t="str">
        <f>IF(AA937&gt;0,AA937,"")</f>
        <v/>
      </c>
      <c r="BA937" s="179" t="str">
        <f>IF(SUM(O937:AB937)&gt;0,(SUM(O937:AB937)*H936),"")</f>
        <v/>
      </c>
      <c r="BB937" s="179" t="str">
        <f>IF(SUM(O937:AB937)&gt;0,K937,"")</f>
        <v/>
      </c>
      <c r="BC937" s="197" t="str">
        <f>IF(SUM(O937:AB937)&gt;0,"ITEM","")</f>
        <v/>
      </c>
      <c r="BD937" s="127" t="str">
        <f>IF(BE937="","",MAX(BD$868:BD936)+1)</f>
        <v/>
      </c>
      <c r="BG937" s="200" t="str">
        <f t="shared" si="59"/>
        <v/>
      </c>
      <c r="BH937" s="199" t="str">
        <f t="shared" si="60"/>
        <v/>
      </c>
      <c r="BI937" s="199" t="str">
        <f t="shared" si="61"/>
        <v/>
      </c>
      <c r="BJ937" s="199" t="str">
        <f t="shared" si="62"/>
        <v/>
      </c>
      <c r="BK937" s="199" t="str">
        <f t="shared" si="63"/>
        <v/>
      </c>
      <c r="BL937" s="199" t="str">
        <f t="shared" si="64"/>
        <v/>
      </c>
      <c r="BM937" s="199" t="str">
        <f t="shared" si="65"/>
        <v/>
      </c>
      <c r="BN937" s="199" t="str">
        <f t="shared" si="66"/>
        <v/>
      </c>
      <c r="BO937" s="199" t="str">
        <f t="shared" si="67"/>
        <v/>
      </c>
      <c r="BP937" s="199" t="str">
        <f t="shared" si="68"/>
        <v/>
      </c>
      <c r="BQ937" s="202" t="str">
        <f t="shared" si="69"/>
        <v/>
      </c>
      <c r="BR937" s="200" t="str">
        <f t="shared" si="70"/>
        <v/>
      </c>
      <c r="BS937" s="202" t="str">
        <f t="shared" si="71"/>
        <v/>
      </c>
    </row>
    <row r="938" spans="1:71" ht="7.25" customHeight="1">
      <c r="A938" s="21"/>
      <c r="B938" s="294"/>
      <c r="C938" s="294"/>
      <c r="D938" s="294"/>
      <c r="E938" s="294"/>
      <c r="F938" s="294"/>
      <c r="G938" s="294"/>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R938" s="127" t="str">
        <f>IF(AS938="","",MAX(AR$868:AR937)+1)</f>
        <v/>
      </c>
      <c r="BD938" s="127" t="str">
        <f>IF(BE938="","",MAX(BD$868:BD937)+1)</f>
        <v/>
      </c>
      <c r="BG938" s="200" t="str">
        <f t="shared" si="59"/>
        <v/>
      </c>
      <c r="BH938" s="199" t="str">
        <f t="shared" si="60"/>
        <v/>
      </c>
      <c r="BI938" s="199" t="str">
        <f t="shared" si="61"/>
        <v/>
      </c>
      <c r="BJ938" s="199" t="str">
        <f t="shared" si="62"/>
        <v/>
      </c>
      <c r="BK938" s="199" t="str">
        <f t="shared" si="63"/>
        <v/>
      </c>
      <c r="BL938" s="199" t="str">
        <f t="shared" si="64"/>
        <v/>
      </c>
      <c r="BM938" s="199" t="str">
        <f t="shared" si="65"/>
        <v/>
      </c>
      <c r="BN938" s="199" t="str">
        <f t="shared" si="66"/>
        <v/>
      </c>
      <c r="BO938" s="199" t="str">
        <f t="shared" si="67"/>
        <v/>
      </c>
      <c r="BP938" s="199" t="str">
        <f t="shared" si="68"/>
        <v/>
      </c>
      <c r="BQ938" s="202" t="str">
        <f t="shared" si="69"/>
        <v/>
      </c>
      <c r="BR938" s="200" t="str">
        <f t="shared" si="70"/>
        <v/>
      </c>
      <c r="BS938" s="202" t="str">
        <f t="shared" si="71"/>
        <v/>
      </c>
    </row>
    <row r="939" spans="1:71" ht="25.25" customHeight="1">
      <c r="A939" s="53"/>
      <c r="B939" s="308" t="s">
        <v>556</v>
      </c>
      <c r="C939" s="308"/>
      <c r="D939" s="308"/>
      <c r="E939" s="308"/>
      <c r="F939" s="308"/>
      <c r="G939" s="308"/>
      <c r="H939" s="372">
        <f>VLOOKUP($AG939,PriceList,3,FALSE)</f>
        <v>58.85</v>
      </c>
      <c r="I939" s="372"/>
      <c r="J939" s="373"/>
      <c r="K939" s="342"/>
      <c r="L939" s="343"/>
      <c r="M939" s="343"/>
      <c r="N939" s="344"/>
      <c r="O939" s="341"/>
      <c r="P939" s="341"/>
      <c r="Q939" s="340"/>
      <c r="R939" s="340"/>
      <c r="S939" s="341"/>
      <c r="T939" s="341"/>
      <c r="U939" s="340"/>
      <c r="V939" s="340"/>
      <c r="W939" s="341"/>
      <c r="X939" s="341"/>
      <c r="Y939" s="340"/>
      <c r="Z939" s="340"/>
      <c r="AA939" s="341"/>
      <c r="AB939" s="341"/>
      <c r="AC939" s="345">
        <f>(SUM(O939:AB940))*H939</f>
        <v>0</v>
      </c>
      <c r="AD939" s="346"/>
      <c r="AE939" s="346"/>
      <c r="AF939" s="21"/>
      <c r="AG939" s="339" t="s">
        <v>557</v>
      </c>
      <c r="AJ939" s="90" t="b">
        <f>OR(ISERROR(AC939),ISERROR(H939))</f>
        <v>0</v>
      </c>
      <c r="AQ939" s="63" t="str">
        <f>IFERROR(LEFT(B939,SEARCH("
",B939)),B939)</f>
        <v xml:space="preserve">Guinness x 24
</v>
      </c>
      <c r="AR939" s="127" t="str">
        <f>IF(AS939="","",MAX(AR$868:AR932)+1)</f>
        <v/>
      </c>
      <c r="AS939" s="176" t="str">
        <f>IF(SUM(O939:AB939)&gt;0,AQ939,"")</f>
        <v/>
      </c>
      <c r="AT939" s="177" t="str">
        <f>IF(O939&gt;0,O939,"")</f>
        <v/>
      </c>
      <c r="AU939" s="178" t="str">
        <f>IF(Q939&gt;0,Q939,"")</f>
        <v/>
      </c>
      <c r="AV939" s="178" t="str">
        <f>IF(S939&gt;0,S939,"")</f>
        <v/>
      </c>
      <c r="AW939" s="178" t="str">
        <f>IF(U939&gt;0,U939,"")</f>
        <v/>
      </c>
      <c r="AX939" s="178" t="str">
        <f>IF(W939&gt;0,W939,"")</f>
        <v/>
      </c>
      <c r="AY939" s="179" t="str">
        <f>IF(Y939&gt;0,Y939,"")</f>
        <v/>
      </c>
      <c r="AZ939" s="179" t="str">
        <f>IF(AA939&gt;0,AA939,"")</f>
        <v/>
      </c>
      <c r="BA939" s="179" t="str">
        <f>IF(SUM(O939:AB939)&gt;0,(SUM(O939:AB939)*H939),"")</f>
        <v/>
      </c>
      <c r="BB939" s="179" t="str">
        <f>IF(SUM(O939:AB939)&gt;0,K939,"")</f>
        <v/>
      </c>
      <c r="BC939" s="196" t="str">
        <f>IF(SUM(O939:AB939)&gt;0,"ITEM","")</f>
        <v/>
      </c>
      <c r="BD939" s="127" t="str">
        <f>IF(BE939="","",MAX(BD$868:BD932)+1)</f>
        <v/>
      </c>
      <c r="BG939" s="200" t="str">
        <f t="shared" si="59"/>
        <v/>
      </c>
      <c r="BH939" s="199" t="str">
        <f t="shared" si="60"/>
        <v/>
      </c>
      <c r="BI939" s="199" t="str">
        <f t="shared" si="61"/>
        <v/>
      </c>
      <c r="BJ939" s="199" t="str">
        <f t="shared" si="62"/>
        <v/>
      </c>
      <c r="BK939" s="199" t="str">
        <f t="shared" si="63"/>
        <v/>
      </c>
      <c r="BL939" s="199" t="str">
        <f t="shared" si="64"/>
        <v/>
      </c>
      <c r="BM939" s="199" t="str">
        <f t="shared" si="65"/>
        <v/>
      </c>
      <c r="BN939" s="199" t="str">
        <f t="shared" si="66"/>
        <v/>
      </c>
      <c r="BO939" s="199" t="str">
        <f t="shared" si="67"/>
        <v/>
      </c>
      <c r="BP939" s="199" t="str">
        <f t="shared" si="68"/>
        <v/>
      </c>
      <c r="BQ939" s="202" t="str">
        <f t="shared" si="69"/>
        <v/>
      </c>
      <c r="BR939" s="200" t="str">
        <f t="shared" si="70"/>
        <v/>
      </c>
      <c r="BS939" s="202" t="str">
        <f t="shared" si="71"/>
        <v/>
      </c>
    </row>
    <row r="940" spans="1:71" ht="25.25" customHeight="1">
      <c r="A940" s="53"/>
      <c r="B940" s="308"/>
      <c r="C940" s="308"/>
      <c r="D940" s="308"/>
      <c r="E940" s="308"/>
      <c r="F940" s="308"/>
      <c r="G940" s="308"/>
      <c r="H940" s="372"/>
      <c r="I940" s="372"/>
      <c r="J940" s="373"/>
      <c r="K940" s="342"/>
      <c r="L940" s="343"/>
      <c r="M940" s="343"/>
      <c r="N940" s="344"/>
      <c r="O940" s="341"/>
      <c r="P940" s="341"/>
      <c r="Q940" s="340"/>
      <c r="R940" s="340"/>
      <c r="S940" s="341"/>
      <c r="T940" s="341"/>
      <c r="U940" s="340"/>
      <c r="V940" s="340"/>
      <c r="W940" s="341"/>
      <c r="X940" s="341"/>
      <c r="Y940" s="340"/>
      <c r="Z940" s="340"/>
      <c r="AA940" s="341"/>
      <c r="AB940" s="341"/>
      <c r="AC940" s="345"/>
      <c r="AD940" s="346"/>
      <c r="AE940" s="346"/>
      <c r="AF940" s="21"/>
      <c r="AG940" s="339"/>
      <c r="AQ940" s="63" t="str">
        <f>IFERROR(LEFT(B939,SEARCH("
",B939)),B939)</f>
        <v xml:space="preserve">Guinness x 24
</v>
      </c>
      <c r="AR940" s="127" t="str">
        <f>IF(AS940="","",MAX(AR$868:AR939)+1)</f>
        <v/>
      </c>
      <c r="AS940" s="140" t="str">
        <f>IF(SUM(O940:AB940)&gt;0,AQ940,"")</f>
        <v/>
      </c>
      <c r="AT940" s="175" t="str">
        <f>IF(O940&gt;0,O940,"")</f>
        <v/>
      </c>
      <c r="AU940" s="143" t="str">
        <f>IF(Q940&gt;0,Q940,"")</f>
        <v/>
      </c>
      <c r="AV940" s="143" t="str">
        <f>IF(S940&gt;0,S940,"")</f>
        <v/>
      </c>
      <c r="AW940" s="143" t="str">
        <f>IF(U940&gt;0,U940,"")</f>
        <v/>
      </c>
      <c r="AX940" s="143" t="str">
        <f>IF(W940&gt;0,W940,"")</f>
        <v/>
      </c>
      <c r="AY940" s="144" t="str">
        <f>IF(Y940&gt;0,Y940,"")</f>
        <v/>
      </c>
      <c r="AZ940" s="144" t="str">
        <f>IF(AA940&gt;0,AA940,"")</f>
        <v/>
      </c>
      <c r="BA940" s="179" t="str">
        <f>IF(SUM(O940:AB940)&gt;0,(SUM(O940:AB940)*H939),"")</f>
        <v/>
      </c>
      <c r="BB940" s="179" t="str">
        <f>IF(SUM(O940:AB940)&gt;0,K940,"")</f>
        <v/>
      </c>
      <c r="BC940" s="197" t="str">
        <f>IF(SUM(O940:AB940)&gt;0,"ITEM","")</f>
        <v/>
      </c>
      <c r="BD940" s="127" t="str">
        <f>IF(BE940="","",MAX(BD$868:BD939)+1)</f>
        <v/>
      </c>
      <c r="BG940" s="200" t="str">
        <f t="shared" si="59"/>
        <v/>
      </c>
      <c r="BH940" s="199" t="str">
        <f t="shared" si="60"/>
        <v/>
      </c>
      <c r="BI940" s="199" t="str">
        <f t="shared" si="61"/>
        <v/>
      </c>
      <c r="BJ940" s="199" t="str">
        <f t="shared" si="62"/>
        <v/>
      </c>
      <c r="BK940" s="199" t="str">
        <f t="shared" si="63"/>
        <v/>
      </c>
      <c r="BL940" s="199" t="str">
        <f t="shared" si="64"/>
        <v/>
      </c>
      <c r="BM940" s="199" t="str">
        <f t="shared" si="65"/>
        <v/>
      </c>
      <c r="BN940" s="199" t="str">
        <f t="shared" si="66"/>
        <v/>
      </c>
      <c r="BO940" s="199" t="str">
        <f t="shared" si="67"/>
        <v/>
      </c>
      <c r="BP940" s="199" t="str">
        <f t="shared" si="68"/>
        <v/>
      </c>
      <c r="BQ940" s="202" t="str">
        <f t="shared" si="69"/>
        <v/>
      </c>
      <c r="BR940" s="200" t="str">
        <f t="shared" si="70"/>
        <v/>
      </c>
      <c r="BS940" s="202" t="str">
        <f t="shared" si="71"/>
        <v/>
      </c>
    </row>
    <row r="941" spans="1:71" ht="7.25" customHeight="1">
      <c r="A941" s="21"/>
      <c r="B941" s="294"/>
      <c r="C941" s="294"/>
      <c r="D941" s="294"/>
      <c r="E941" s="294"/>
      <c r="F941" s="294"/>
      <c r="G941" s="294"/>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R941" s="127" t="str">
        <f>IF(AS941="","",MAX(AR$868:AR940)+1)</f>
        <v/>
      </c>
      <c r="BD941" s="127" t="str">
        <f>IF(BE941="","",MAX(BD$868:BD940)+1)</f>
        <v/>
      </c>
      <c r="BG941" s="200" t="str">
        <f t="shared" si="59"/>
        <v/>
      </c>
      <c r="BH941" s="199" t="str">
        <f t="shared" si="60"/>
        <v/>
      </c>
      <c r="BI941" s="199" t="str">
        <f t="shared" si="61"/>
        <v/>
      </c>
      <c r="BJ941" s="199" t="str">
        <f t="shared" si="62"/>
        <v/>
      </c>
      <c r="BK941" s="199" t="str">
        <f t="shared" si="63"/>
        <v/>
      </c>
      <c r="BL941" s="199" t="str">
        <f t="shared" si="64"/>
        <v/>
      </c>
      <c r="BM941" s="199" t="str">
        <f t="shared" si="65"/>
        <v/>
      </c>
      <c r="BN941" s="199" t="str">
        <f t="shared" si="66"/>
        <v/>
      </c>
      <c r="BO941" s="199" t="str">
        <f t="shared" si="67"/>
        <v/>
      </c>
      <c r="BP941" s="199" t="str">
        <f t="shared" si="68"/>
        <v/>
      </c>
      <c r="BQ941" s="202" t="str">
        <f t="shared" si="69"/>
        <v/>
      </c>
      <c r="BR941" s="200" t="str">
        <f t="shared" si="70"/>
        <v/>
      </c>
      <c r="BS941" s="202" t="str">
        <f t="shared" si="71"/>
        <v/>
      </c>
    </row>
    <row r="942" spans="1:71" ht="25.25" customHeight="1">
      <c r="A942" s="53"/>
      <c r="B942" s="308" t="s">
        <v>558</v>
      </c>
      <c r="C942" s="308"/>
      <c r="D942" s="308"/>
      <c r="E942" s="308"/>
      <c r="F942" s="308"/>
      <c r="G942" s="308"/>
      <c r="H942" s="372">
        <f>VLOOKUP($AG942,PriceList,3,FALSE)</f>
        <v>44.95</v>
      </c>
      <c r="I942" s="372"/>
      <c r="J942" s="373"/>
      <c r="K942" s="342"/>
      <c r="L942" s="343"/>
      <c r="M942" s="343"/>
      <c r="N942" s="344"/>
      <c r="O942" s="341"/>
      <c r="P942" s="341"/>
      <c r="Q942" s="340"/>
      <c r="R942" s="340"/>
      <c r="S942" s="341"/>
      <c r="T942" s="341"/>
      <c r="U942" s="340"/>
      <c r="V942" s="340"/>
      <c r="W942" s="341"/>
      <c r="X942" s="341"/>
      <c r="Y942" s="340"/>
      <c r="Z942" s="340"/>
      <c r="AA942" s="341"/>
      <c r="AB942" s="341"/>
      <c r="AC942" s="345">
        <f>(SUM(O942:AB943))*H942</f>
        <v>0</v>
      </c>
      <c r="AD942" s="346"/>
      <c r="AE942" s="346"/>
      <c r="AF942" s="21"/>
      <c r="AG942" s="339" t="s">
        <v>3239</v>
      </c>
      <c r="AJ942" s="90" t="b">
        <f>OR(ISERROR(AC942),ISERROR(H942))</f>
        <v>0</v>
      </c>
      <c r="AQ942" s="63" t="str">
        <f>IFERROR(LEFT(B942,SEARCH("
",B942)),B942)</f>
        <v xml:space="preserve">Rekorderlig Apple Cider x 15
</v>
      </c>
      <c r="AR942" s="127" t="str">
        <f>IF(AS942="","",MAX(AR$868:AR938)+1)</f>
        <v/>
      </c>
      <c r="AS942" s="176" t="str">
        <f>IF(SUM(O942:AB942)&gt;0,AQ942,"")</f>
        <v/>
      </c>
      <c r="AT942" s="177" t="str">
        <f>IF(O942&gt;0,O942,"")</f>
        <v/>
      </c>
      <c r="AU942" s="178" t="str">
        <f>IF(Q942&gt;0,Q942,"")</f>
        <v/>
      </c>
      <c r="AV942" s="178" t="str">
        <f>IF(S942&gt;0,S942,"")</f>
        <v/>
      </c>
      <c r="AW942" s="178" t="str">
        <f>IF(U942&gt;0,U942,"")</f>
        <v/>
      </c>
      <c r="AX942" s="178" t="str">
        <f>IF(W942&gt;0,W942,"")</f>
        <v/>
      </c>
      <c r="AY942" s="179" t="str">
        <f>IF(Y942&gt;0,Y942,"")</f>
        <v/>
      </c>
      <c r="AZ942" s="179" t="str">
        <f>IF(AA942&gt;0,AA942,"")</f>
        <v/>
      </c>
      <c r="BA942" s="179" t="str">
        <f>IF(SUM(O942:AB942)&gt;0,(SUM(O942:AB942)*H942),"")</f>
        <v/>
      </c>
      <c r="BB942" s="179" t="str">
        <f>IF(SUM(O942:AB942)&gt;0,K942,"")</f>
        <v/>
      </c>
      <c r="BC942" s="196" t="str">
        <f>IF(SUM(O942:AB942)&gt;0,"ITEM","")</f>
        <v/>
      </c>
      <c r="BD942" s="127" t="str">
        <f>IF(BE942="","",MAX(BD$868:BD938)+1)</f>
        <v/>
      </c>
      <c r="BG942" s="200" t="str">
        <f t="shared" si="59"/>
        <v/>
      </c>
      <c r="BH942" s="199" t="str">
        <f t="shared" si="60"/>
        <v/>
      </c>
      <c r="BI942" s="199" t="str">
        <f t="shared" si="61"/>
        <v/>
      </c>
      <c r="BJ942" s="199" t="str">
        <f t="shared" si="62"/>
        <v/>
      </c>
      <c r="BK942" s="199" t="str">
        <f t="shared" si="63"/>
        <v/>
      </c>
      <c r="BL942" s="199" t="str">
        <f t="shared" si="64"/>
        <v/>
      </c>
      <c r="BM942" s="199" t="str">
        <f t="shared" si="65"/>
        <v/>
      </c>
      <c r="BN942" s="199" t="str">
        <f t="shared" si="66"/>
        <v/>
      </c>
      <c r="BO942" s="199" t="str">
        <f t="shared" si="67"/>
        <v/>
      </c>
      <c r="BP942" s="199" t="str">
        <f t="shared" si="68"/>
        <v/>
      </c>
      <c r="BQ942" s="202" t="str">
        <f t="shared" si="69"/>
        <v/>
      </c>
      <c r="BR942" s="200" t="str">
        <f t="shared" si="70"/>
        <v/>
      </c>
      <c r="BS942" s="202" t="str">
        <f t="shared" si="71"/>
        <v/>
      </c>
    </row>
    <row r="943" spans="1:71" ht="25.25" customHeight="1">
      <c r="A943" s="53"/>
      <c r="B943" s="308"/>
      <c r="C943" s="308"/>
      <c r="D943" s="308"/>
      <c r="E943" s="308"/>
      <c r="F943" s="308"/>
      <c r="G943" s="308"/>
      <c r="H943" s="372"/>
      <c r="I943" s="372"/>
      <c r="J943" s="373"/>
      <c r="K943" s="342"/>
      <c r="L943" s="343"/>
      <c r="M943" s="343"/>
      <c r="N943" s="344"/>
      <c r="O943" s="341"/>
      <c r="P943" s="341"/>
      <c r="Q943" s="340"/>
      <c r="R943" s="340"/>
      <c r="S943" s="341"/>
      <c r="T943" s="341"/>
      <c r="U943" s="340"/>
      <c r="V943" s="340"/>
      <c r="W943" s="341"/>
      <c r="X943" s="341"/>
      <c r="Y943" s="340"/>
      <c r="Z943" s="340"/>
      <c r="AA943" s="341"/>
      <c r="AB943" s="341"/>
      <c r="AC943" s="345"/>
      <c r="AD943" s="346"/>
      <c r="AE943" s="346"/>
      <c r="AF943" s="21"/>
      <c r="AG943" s="339"/>
      <c r="AQ943" s="63" t="str">
        <f>IFERROR(LEFT(B942,SEARCH("
",B942)),B942)</f>
        <v xml:space="preserve">Rekorderlig Apple Cider x 15
</v>
      </c>
      <c r="AR943" s="127" t="str">
        <f>IF(AS943="","",MAX(AR$868:AR942)+1)</f>
        <v/>
      </c>
      <c r="AS943" s="140" t="str">
        <f>IF(SUM(O943:AB943)&gt;0,AQ943,"")</f>
        <v/>
      </c>
      <c r="AT943" s="175" t="str">
        <f>IF(O943&gt;0,O943,"")</f>
        <v/>
      </c>
      <c r="AU943" s="143" t="str">
        <f>IF(Q943&gt;0,Q943,"")</f>
        <v/>
      </c>
      <c r="AV943" s="143" t="str">
        <f>IF(S943&gt;0,S943,"")</f>
        <v/>
      </c>
      <c r="AW943" s="143" t="str">
        <f>IF(U943&gt;0,U943,"")</f>
        <v/>
      </c>
      <c r="AX943" s="143" t="str">
        <f>IF(W943&gt;0,W943,"")</f>
        <v/>
      </c>
      <c r="AY943" s="144" t="str">
        <f>IF(Y943&gt;0,Y943,"")</f>
        <v/>
      </c>
      <c r="AZ943" s="144" t="str">
        <f>IF(AA943&gt;0,AA943,"")</f>
        <v/>
      </c>
      <c r="BA943" s="179" t="str">
        <f>IF(SUM(O943:AB943)&gt;0,(SUM(O943:AB943)*H942),"")</f>
        <v/>
      </c>
      <c r="BB943" s="179" t="str">
        <f>IF(SUM(O943:AB943)&gt;0,K943,"")</f>
        <v/>
      </c>
      <c r="BC943" s="197" t="str">
        <f>IF(SUM(O943:AB943)&gt;0,"ITEM","")</f>
        <v/>
      </c>
      <c r="BD943" s="127" t="str">
        <f>IF(BE943="","",MAX(BD$868:BD942)+1)</f>
        <v/>
      </c>
      <c r="BG943" s="200" t="str">
        <f t="shared" si="59"/>
        <v/>
      </c>
      <c r="BH943" s="199" t="str">
        <f t="shared" si="60"/>
        <v/>
      </c>
      <c r="BI943" s="199" t="str">
        <f t="shared" si="61"/>
        <v/>
      </c>
      <c r="BJ943" s="199" t="str">
        <f t="shared" si="62"/>
        <v/>
      </c>
      <c r="BK943" s="199" t="str">
        <f t="shared" si="63"/>
        <v/>
      </c>
      <c r="BL943" s="199" t="str">
        <f t="shared" si="64"/>
        <v/>
      </c>
      <c r="BM943" s="199" t="str">
        <f t="shared" si="65"/>
        <v/>
      </c>
      <c r="BN943" s="199" t="str">
        <f t="shared" si="66"/>
        <v/>
      </c>
      <c r="BO943" s="199" t="str">
        <f t="shared" si="67"/>
        <v/>
      </c>
      <c r="BP943" s="199" t="str">
        <f t="shared" si="68"/>
        <v/>
      </c>
      <c r="BQ943" s="202" t="str">
        <f t="shared" si="69"/>
        <v/>
      </c>
      <c r="BR943" s="200" t="str">
        <f t="shared" si="70"/>
        <v/>
      </c>
      <c r="BS943" s="202" t="str">
        <f t="shared" si="71"/>
        <v/>
      </c>
    </row>
    <row r="944" spans="1:71" ht="7.25" customHeight="1">
      <c r="A944" s="21"/>
      <c r="B944" s="294"/>
      <c r="C944" s="294"/>
      <c r="D944" s="294"/>
      <c r="E944" s="294"/>
      <c r="F944" s="294"/>
      <c r="G944" s="294"/>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R944" s="127" t="str">
        <f>IF(AS944="","",MAX(AR$868:AR943)+1)</f>
        <v/>
      </c>
      <c r="BD944" s="127" t="str">
        <f>IF(BE944="","",MAX(BD$868:BD943)+1)</f>
        <v/>
      </c>
      <c r="BG944" s="200" t="str">
        <f t="shared" si="59"/>
        <v/>
      </c>
      <c r="BH944" s="199" t="str">
        <f t="shared" si="60"/>
        <v/>
      </c>
      <c r="BI944" s="199" t="str">
        <f t="shared" si="61"/>
        <v/>
      </c>
      <c r="BJ944" s="199" t="str">
        <f t="shared" si="62"/>
        <v/>
      </c>
      <c r="BK944" s="199" t="str">
        <f t="shared" si="63"/>
        <v/>
      </c>
      <c r="BL944" s="199" t="str">
        <f t="shared" si="64"/>
        <v/>
      </c>
      <c r="BM944" s="199" t="str">
        <f t="shared" si="65"/>
        <v/>
      </c>
      <c r="BN944" s="199" t="str">
        <f t="shared" si="66"/>
        <v/>
      </c>
      <c r="BO944" s="199" t="str">
        <f t="shared" si="67"/>
        <v/>
      </c>
      <c r="BP944" s="199" t="str">
        <f t="shared" si="68"/>
        <v/>
      </c>
      <c r="BQ944" s="202" t="str">
        <f t="shared" si="69"/>
        <v/>
      </c>
      <c r="BR944" s="200" t="str">
        <f t="shared" si="70"/>
        <v/>
      </c>
      <c r="BS944" s="202" t="str">
        <f t="shared" si="71"/>
        <v/>
      </c>
    </row>
    <row r="945" spans="1:71" ht="25.25" customHeight="1">
      <c r="A945" s="53"/>
      <c r="B945" s="308" t="s">
        <v>559</v>
      </c>
      <c r="C945" s="308"/>
      <c r="D945" s="308"/>
      <c r="E945" s="308"/>
      <c r="F945" s="308"/>
      <c r="G945" s="308"/>
      <c r="H945" s="372">
        <f>VLOOKUP($AG945,PriceList,3,FALSE)</f>
        <v>380</v>
      </c>
      <c r="I945" s="372"/>
      <c r="J945" s="373"/>
      <c r="K945" s="342"/>
      <c r="L945" s="343"/>
      <c r="M945" s="343"/>
      <c r="N945" s="344"/>
      <c r="O945" s="341"/>
      <c r="P945" s="341"/>
      <c r="Q945" s="340"/>
      <c r="R945" s="340"/>
      <c r="S945" s="341"/>
      <c r="T945" s="341"/>
      <c r="U945" s="340"/>
      <c r="V945" s="340"/>
      <c r="W945" s="341"/>
      <c r="X945" s="341"/>
      <c r="Y945" s="340"/>
      <c r="Z945" s="340"/>
      <c r="AA945" s="341"/>
      <c r="AB945" s="341"/>
      <c r="AC945" s="345">
        <f>(SUM(O945:AB946))*H945</f>
        <v>0</v>
      </c>
      <c r="AD945" s="346"/>
      <c r="AE945" s="346"/>
      <c r="AF945" s="21"/>
      <c r="AG945" s="339" t="s">
        <v>560</v>
      </c>
      <c r="AJ945" s="90" t="b">
        <f>OR(ISERROR(AC945),ISERROR(H945))</f>
        <v>0</v>
      </c>
      <c r="AQ945" s="63" t="str">
        <f>IFERROR(LEFT(B945,SEARCH("
",B945)),B945)</f>
        <v>Beer Buggie Rental + 50 litres Draught Lager (Pravha) + Ice</v>
      </c>
      <c r="AR945" s="127" t="str">
        <f>IF(AS945="","",MAX(AR$868:AR941)+1)</f>
        <v/>
      </c>
      <c r="AS945" s="176" t="str">
        <f>IF(SUM(O945:AB945)&gt;0,AQ945,"")</f>
        <v/>
      </c>
      <c r="AT945" s="177" t="str">
        <f>IF(O945&gt;0,O945,"")</f>
        <v/>
      </c>
      <c r="AU945" s="178" t="str">
        <f>IF(Q945&gt;0,Q945,"")</f>
        <v/>
      </c>
      <c r="AV945" s="178" t="str">
        <f>IF(S945&gt;0,S945,"")</f>
        <v/>
      </c>
      <c r="AW945" s="178" t="str">
        <f>IF(U945&gt;0,U945,"")</f>
        <v/>
      </c>
      <c r="AX945" s="178" t="str">
        <f>IF(W945&gt;0,W945,"")</f>
        <v/>
      </c>
      <c r="AY945" s="179" t="str">
        <f>IF(Y945&gt;0,Y945,"")</f>
        <v/>
      </c>
      <c r="AZ945" s="179" t="str">
        <f>IF(AA945&gt;0,AA945,"")</f>
        <v/>
      </c>
      <c r="BA945" s="179" t="str">
        <f>IF(SUM(O945:AB945)&gt;0,(SUM(O945:AB945)*H945),"")</f>
        <v/>
      </c>
      <c r="BB945" s="179" t="str">
        <f>IF(SUM(O945:AB945)&gt;0,K945,"")</f>
        <v/>
      </c>
      <c r="BC945" s="196" t="str">
        <f>IF(SUM(O945:AB945)&gt;0,"ITEM","")</f>
        <v/>
      </c>
      <c r="BD945" s="127" t="str">
        <f>IF(BE945="","",MAX(BD$868:BD941)+1)</f>
        <v/>
      </c>
      <c r="BG945" s="200" t="str">
        <f t="shared" si="59"/>
        <v/>
      </c>
      <c r="BH945" s="199" t="str">
        <f t="shared" si="60"/>
        <v/>
      </c>
      <c r="BI945" s="199" t="str">
        <f t="shared" si="61"/>
        <v/>
      </c>
      <c r="BJ945" s="199" t="str">
        <f t="shared" si="62"/>
        <v/>
      </c>
      <c r="BK945" s="199" t="str">
        <f t="shared" si="63"/>
        <v/>
      </c>
      <c r="BL945" s="199" t="str">
        <f t="shared" si="64"/>
        <v/>
      </c>
      <c r="BM945" s="199" t="str">
        <f t="shared" si="65"/>
        <v/>
      </c>
      <c r="BN945" s="199" t="str">
        <f t="shared" si="66"/>
        <v/>
      </c>
      <c r="BO945" s="199" t="str">
        <f t="shared" si="67"/>
        <v/>
      </c>
      <c r="BP945" s="199" t="str">
        <f t="shared" si="68"/>
        <v/>
      </c>
      <c r="BQ945" s="202" t="str">
        <f t="shared" si="69"/>
        <v/>
      </c>
      <c r="BR945" s="200" t="str">
        <f t="shared" si="70"/>
        <v/>
      </c>
      <c r="BS945" s="202" t="str">
        <f t="shared" si="71"/>
        <v/>
      </c>
    </row>
    <row r="946" spans="1:71" ht="25.25" customHeight="1">
      <c r="A946" s="53"/>
      <c r="B946" s="308"/>
      <c r="C946" s="308"/>
      <c r="D946" s="308"/>
      <c r="E946" s="308"/>
      <c r="F946" s="308"/>
      <c r="G946" s="308"/>
      <c r="H946" s="372"/>
      <c r="I946" s="372"/>
      <c r="J946" s="373"/>
      <c r="K946" s="342"/>
      <c r="L946" s="343"/>
      <c r="M946" s="343"/>
      <c r="N946" s="344"/>
      <c r="O946" s="341"/>
      <c r="P946" s="341"/>
      <c r="Q946" s="340"/>
      <c r="R946" s="340"/>
      <c r="S946" s="341"/>
      <c r="T946" s="341"/>
      <c r="U946" s="340"/>
      <c r="V946" s="340"/>
      <c r="W946" s="341"/>
      <c r="X946" s="341"/>
      <c r="Y946" s="340"/>
      <c r="Z946" s="340"/>
      <c r="AA946" s="341"/>
      <c r="AB946" s="341"/>
      <c r="AC946" s="345"/>
      <c r="AD946" s="346"/>
      <c r="AE946" s="346"/>
      <c r="AF946" s="21"/>
      <c r="AG946" s="339"/>
      <c r="AQ946" s="63" t="str">
        <f>IFERROR(LEFT(B945,SEARCH("
",B945)),B945)</f>
        <v>Beer Buggie Rental + 50 litres Draught Lager (Pravha) + Ice</v>
      </c>
      <c r="AR946" s="127" t="str">
        <f>IF(AS946="","",MAX(AR$868:AR945)+1)</f>
        <v/>
      </c>
      <c r="AS946" s="140" t="str">
        <f>IF(SUM(O946:AB946)&gt;0,AQ946,"")</f>
        <v/>
      </c>
      <c r="AT946" s="175" t="str">
        <f>IF(O946&gt;0,O946,"")</f>
        <v/>
      </c>
      <c r="AU946" s="143" t="str">
        <f>IF(Q946&gt;0,Q946,"")</f>
        <v/>
      </c>
      <c r="AV946" s="143" t="str">
        <f>IF(S946&gt;0,S946,"")</f>
        <v/>
      </c>
      <c r="AW946" s="143" t="str">
        <f>IF(U946&gt;0,U946,"")</f>
        <v/>
      </c>
      <c r="AX946" s="143" t="str">
        <f>IF(W946&gt;0,W946,"")</f>
        <v/>
      </c>
      <c r="AY946" s="144" t="str">
        <f>IF(Y946&gt;0,Y946,"")</f>
        <v/>
      </c>
      <c r="AZ946" s="144" t="str">
        <f>IF(AA946&gt;0,AA946,"")</f>
        <v/>
      </c>
      <c r="BA946" s="179" t="str">
        <f>IF(SUM(O946:AB946)&gt;0,(SUM(O946:AB946)*H945),"")</f>
        <v/>
      </c>
      <c r="BB946" s="179" t="str">
        <f>IF(SUM(O946:AB946)&gt;0,K946,"")</f>
        <v/>
      </c>
      <c r="BC946" s="197" t="str">
        <f>IF(SUM(O946:AB946)&gt;0,"ITEM","")</f>
        <v/>
      </c>
      <c r="BD946" s="127" t="str">
        <f>IF(BE946="","",MAX(BD$868:BD945)+1)</f>
        <v/>
      </c>
      <c r="BG946" s="200" t="str">
        <f t="shared" si="59"/>
        <v/>
      </c>
      <c r="BH946" s="199" t="str">
        <f t="shared" si="60"/>
        <v/>
      </c>
      <c r="BI946" s="199" t="str">
        <f t="shared" si="61"/>
        <v/>
      </c>
      <c r="BJ946" s="199" t="str">
        <f t="shared" si="62"/>
        <v/>
      </c>
      <c r="BK946" s="199" t="str">
        <f t="shared" si="63"/>
        <v/>
      </c>
      <c r="BL946" s="199" t="str">
        <f t="shared" si="64"/>
        <v/>
      </c>
      <c r="BM946" s="199" t="str">
        <f t="shared" si="65"/>
        <v/>
      </c>
      <c r="BN946" s="199" t="str">
        <f t="shared" si="66"/>
        <v/>
      </c>
      <c r="BO946" s="199" t="str">
        <f t="shared" si="67"/>
        <v/>
      </c>
      <c r="BP946" s="199" t="str">
        <f t="shared" si="68"/>
        <v/>
      </c>
      <c r="BQ946" s="202" t="str">
        <f t="shared" si="69"/>
        <v/>
      </c>
      <c r="BR946" s="200" t="str">
        <f t="shared" si="70"/>
        <v/>
      </c>
      <c r="BS946" s="202" t="str">
        <f t="shared" si="71"/>
        <v/>
      </c>
    </row>
    <row r="947" spans="1:71" ht="7.25" customHeight="1">
      <c r="A947" s="21"/>
      <c r="B947" s="294"/>
      <c r="C947" s="294"/>
      <c r="D947" s="294"/>
      <c r="E947" s="294"/>
      <c r="F947" s="294"/>
      <c r="G947" s="294"/>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R947" s="127" t="str">
        <f>IF(AS947="","",MAX(AR$868:AR946)+1)</f>
        <v/>
      </c>
      <c r="BD947" s="127" t="str">
        <f>IF(BE947="","",MAX(BD$868:BD946)+1)</f>
        <v/>
      </c>
      <c r="BG947" s="200" t="str">
        <f t="shared" si="59"/>
        <v/>
      </c>
      <c r="BH947" s="199" t="str">
        <f t="shared" si="60"/>
        <v/>
      </c>
      <c r="BI947" s="199" t="str">
        <f t="shared" si="61"/>
        <v/>
      </c>
      <c r="BJ947" s="199" t="str">
        <f t="shared" si="62"/>
        <v/>
      </c>
      <c r="BK947" s="199" t="str">
        <f t="shared" si="63"/>
        <v/>
      </c>
      <c r="BL947" s="199" t="str">
        <f t="shared" si="64"/>
        <v/>
      </c>
      <c r="BM947" s="199" t="str">
        <f t="shared" si="65"/>
        <v/>
      </c>
      <c r="BN947" s="199" t="str">
        <f t="shared" si="66"/>
        <v/>
      </c>
      <c r="BO947" s="199" t="str">
        <f t="shared" si="67"/>
        <v/>
      </c>
      <c r="BP947" s="199" t="str">
        <f t="shared" si="68"/>
        <v/>
      </c>
      <c r="BQ947" s="202" t="str">
        <f t="shared" si="69"/>
        <v/>
      </c>
      <c r="BR947" s="200" t="str">
        <f t="shared" si="70"/>
        <v/>
      </c>
      <c r="BS947" s="202" t="str">
        <f t="shared" si="71"/>
        <v/>
      </c>
    </row>
    <row r="948" spans="1:71" ht="25.25" customHeight="1">
      <c r="A948" s="53"/>
      <c r="B948" s="308" t="s">
        <v>561</v>
      </c>
      <c r="C948" s="308"/>
      <c r="D948" s="308"/>
      <c r="E948" s="308"/>
      <c r="F948" s="308"/>
      <c r="G948" s="308"/>
      <c r="H948" s="372">
        <f>VLOOKUP($AG948,PriceList,3,FALSE)</f>
        <v>34.200000000000003</v>
      </c>
      <c r="I948" s="372"/>
      <c r="J948" s="373"/>
      <c r="K948" s="342"/>
      <c r="L948" s="343"/>
      <c r="M948" s="343"/>
      <c r="N948" s="344"/>
      <c r="O948" s="341"/>
      <c r="P948" s="341"/>
      <c r="Q948" s="340"/>
      <c r="R948" s="340"/>
      <c r="S948" s="341"/>
      <c r="T948" s="341"/>
      <c r="U948" s="340"/>
      <c r="V948" s="340"/>
      <c r="W948" s="341"/>
      <c r="X948" s="341"/>
      <c r="Y948" s="340"/>
      <c r="Z948" s="340"/>
      <c r="AA948" s="341"/>
      <c r="AB948" s="341"/>
      <c r="AC948" s="345">
        <f>(SUM(O948:AB949))*H948</f>
        <v>0</v>
      </c>
      <c r="AD948" s="346"/>
      <c r="AE948" s="346"/>
      <c r="AF948" s="21"/>
      <c r="AG948" s="339" t="s">
        <v>2266</v>
      </c>
      <c r="AJ948" s="90" t="b">
        <f>OR(ISERROR(AC948),ISERROR(H948))</f>
        <v>0</v>
      </c>
      <c r="AQ948" s="63" t="str">
        <f>IFERROR(LEFT(B948,SEARCH("
",B948)),B948)</f>
        <v xml:space="preserve">Gordon's Gin
</v>
      </c>
      <c r="AR948" s="127" t="str">
        <f>IF(AS948="","",MAX(AR$868:AR944)+1)</f>
        <v/>
      </c>
      <c r="AS948" s="176" t="str">
        <f>IF(SUM(O948:AB948)&gt;0,AQ948,"")</f>
        <v/>
      </c>
      <c r="AT948" s="177" t="str">
        <f>IF(O948&gt;0,O948,"")</f>
        <v/>
      </c>
      <c r="AU948" s="178" t="str">
        <f>IF(Q948&gt;0,Q948,"")</f>
        <v/>
      </c>
      <c r="AV948" s="178" t="str">
        <f>IF(S948&gt;0,S948,"")</f>
        <v/>
      </c>
      <c r="AW948" s="178" t="str">
        <f>IF(U948&gt;0,U948,"")</f>
        <v/>
      </c>
      <c r="AX948" s="178" t="str">
        <f>IF(W948&gt;0,W948,"")</f>
        <v/>
      </c>
      <c r="AY948" s="179" t="str">
        <f>IF(Y948&gt;0,Y948,"")</f>
        <v/>
      </c>
      <c r="AZ948" s="179" t="str">
        <f>IF(AA948&gt;0,AA948,"")</f>
        <v/>
      </c>
      <c r="BA948" s="179" t="str">
        <f>IF(SUM(O948:AB948)&gt;0,(SUM(O948:AB948)*H948),"")</f>
        <v/>
      </c>
      <c r="BB948" s="179" t="str">
        <f>IF(SUM(O948:AB948)&gt;0,K948,"")</f>
        <v/>
      </c>
      <c r="BC948" s="196" t="str">
        <f>IF(SUM(O948:AB948)&gt;0,"ITEM","")</f>
        <v/>
      </c>
      <c r="BD948" s="127" t="str">
        <f>IF(BE948="","",MAX(BD$868:BD944)+1)</f>
        <v/>
      </c>
      <c r="BG948" s="200" t="str">
        <f t="shared" si="59"/>
        <v/>
      </c>
      <c r="BH948" s="199" t="str">
        <f t="shared" si="60"/>
        <v/>
      </c>
      <c r="BI948" s="199" t="str">
        <f t="shared" si="61"/>
        <v/>
      </c>
      <c r="BJ948" s="199" t="str">
        <f t="shared" si="62"/>
        <v/>
      </c>
      <c r="BK948" s="199" t="str">
        <f t="shared" si="63"/>
        <v/>
      </c>
      <c r="BL948" s="199" t="str">
        <f t="shared" si="64"/>
        <v/>
      </c>
      <c r="BM948" s="199" t="str">
        <f t="shared" si="65"/>
        <v/>
      </c>
      <c r="BN948" s="199" t="str">
        <f t="shared" si="66"/>
        <v/>
      </c>
      <c r="BO948" s="199" t="str">
        <f t="shared" si="67"/>
        <v/>
      </c>
      <c r="BP948" s="199" t="str">
        <f t="shared" si="68"/>
        <v/>
      </c>
      <c r="BQ948" s="202" t="str">
        <f t="shared" si="69"/>
        <v/>
      </c>
      <c r="BR948" s="200" t="str">
        <f t="shared" si="70"/>
        <v/>
      </c>
      <c r="BS948" s="202" t="str">
        <f t="shared" si="71"/>
        <v/>
      </c>
    </row>
    <row r="949" spans="1:71" ht="25.25" customHeight="1">
      <c r="A949" s="53"/>
      <c r="B949" s="308"/>
      <c r="C949" s="308"/>
      <c r="D949" s="308"/>
      <c r="E949" s="308"/>
      <c r="F949" s="308"/>
      <c r="G949" s="308"/>
      <c r="H949" s="372"/>
      <c r="I949" s="372"/>
      <c r="J949" s="373"/>
      <c r="K949" s="342"/>
      <c r="L949" s="343"/>
      <c r="M949" s="343"/>
      <c r="N949" s="344"/>
      <c r="O949" s="341"/>
      <c r="P949" s="341"/>
      <c r="Q949" s="340"/>
      <c r="R949" s="340"/>
      <c r="S949" s="341"/>
      <c r="T949" s="341"/>
      <c r="U949" s="340"/>
      <c r="V949" s="340"/>
      <c r="W949" s="341"/>
      <c r="X949" s="341"/>
      <c r="Y949" s="340"/>
      <c r="Z949" s="340"/>
      <c r="AA949" s="341"/>
      <c r="AB949" s="341"/>
      <c r="AC949" s="345"/>
      <c r="AD949" s="346"/>
      <c r="AE949" s="346"/>
      <c r="AF949" s="21"/>
      <c r="AG949" s="339"/>
      <c r="AQ949" s="63" t="str">
        <f>IFERROR(LEFT(B948,SEARCH("
",B948)),B948)</f>
        <v xml:space="preserve">Gordon's Gin
</v>
      </c>
      <c r="AR949" s="127" t="str">
        <f>IF(AS949="","",MAX(AR$868:AR948)+1)</f>
        <v/>
      </c>
      <c r="AS949" s="140" t="str">
        <f>IF(SUM(O949:AB949)&gt;0,AQ949,"")</f>
        <v/>
      </c>
      <c r="AT949" s="175" t="str">
        <f>IF(O949&gt;0,O949,"")</f>
        <v/>
      </c>
      <c r="AU949" s="143" t="str">
        <f>IF(Q949&gt;0,Q949,"")</f>
        <v/>
      </c>
      <c r="AV949" s="143" t="str">
        <f>IF(S949&gt;0,S949,"")</f>
        <v/>
      </c>
      <c r="AW949" s="143" t="str">
        <f>IF(U949&gt;0,U949,"")</f>
        <v/>
      </c>
      <c r="AX949" s="143" t="str">
        <f>IF(W949&gt;0,W949,"")</f>
        <v/>
      </c>
      <c r="AY949" s="144" t="str">
        <f>IF(Y949&gt;0,Y949,"")</f>
        <v/>
      </c>
      <c r="AZ949" s="144" t="str">
        <f>IF(AA949&gt;0,AA949,"")</f>
        <v/>
      </c>
      <c r="BA949" s="179" t="str">
        <f>IF(SUM(O949:AB949)&gt;0,(SUM(O949:AB949)*H948),"")</f>
        <v/>
      </c>
      <c r="BB949" s="179" t="str">
        <f>IF(SUM(O949:AB949)&gt;0,K949,"")</f>
        <v/>
      </c>
      <c r="BC949" s="197" t="str">
        <f>IF(SUM(O949:AB949)&gt;0,"ITEM","")</f>
        <v/>
      </c>
      <c r="BD949" s="127" t="str">
        <f>IF(BE949="","",MAX(BD$868:BD948)+1)</f>
        <v/>
      </c>
      <c r="BG949" s="200" t="str">
        <f t="shared" si="59"/>
        <v/>
      </c>
      <c r="BH949" s="199" t="str">
        <f t="shared" si="60"/>
        <v/>
      </c>
      <c r="BI949" s="199" t="str">
        <f t="shared" si="61"/>
        <v/>
      </c>
      <c r="BJ949" s="199" t="str">
        <f t="shared" si="62"/>
        <v/>
      </c>
      <c r="BK949" s="199" t="str">
        <f t="shared" si="63"/>
        <v/>
      </c>
      <c r="BL949" s="199" t="str">
        <f t="shared" si="64"/>
        <v/>
      </c>
      <c r="BM949" s="199" t="str">
        <f t="shared" si="65"/>
        <v/>
      </c>
      <c r="BN949" s="199" t="str">
        <f t="shared" si="66"/>
        <v/>
      </c>
      <c r="BO949" s="199" t="str">
        <f t="shared" si="67"/>
        <v/>
      </c>
      <c r="BP949" s="199" t="str">
        <f t="shared" si="68"/>
        <v/>
      </c>
      <c r="BQ949" s="202" t="str">
        <f t="shared" si="69"/>
        <v/>
      </c>
      <c r="BR949" s="200" t="str">
        <f t="shared" si="70"/>
        <v/>
      </c>
      <c r="BS949" s="202" t="str">
        <f t="shared" si="71"/>
        <v/>
      </c>
    </row>
    <row r="950" spans="1:71" ht="7.25" customHeight="1">
      <c r="A950" s="21"/>
      <c r="B950" s="294"/>
      <c r="C950" s="294"/>
      <c r="D950" s="294"/>
      <c r="E950" s="294"/>
      <c r="F950" s="294"/>
      <c r="G950" s="294"/>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R950" s="127" t="str">
        <f>IF(AS950="","",MAX(AR$868:AR949)+1)</f>
        <v/>
      </c>
      <c r="BD950" s="127" t="str">
        <f>IF(BE950="","",MAX(BD$868:BD949)+1)</f>
        <v/>
      </c>
      <c r="BG950" s="200" t="str">
        <f t="shared" si="59"/>
        <v/>
      </c>
      <c r="BH950" s="199" t="str">
        <f t="shared" si="60"/>
        <v/>
      </c>
      <c r="BI950" s="199" t="str">
        <f t="shared" si="61"/>
        <v/>
      </c>
      <c r="BJ950" s="199" t="str">
        <f t="shared" si="62"/>
        <v/>
      </c>
      <c r="BK950" s="199" t="str">
        <f t="shared" si="63"/>
        <v/>
      </c>
      <c r="BL950" s="199" t="str">
        <f t="shared" si="64"/>
        <v/>
      </c>
      <c r="BM950" s="199" t="str">
        <f t="shared" si="65"/>
        <v/>
      </c>
      <c r="BN950" s="199" t="str">
        <f t="shared" si="66"/>
        <v/>
      </c>
      <c r="BO950" s="199" t="str">
        <f t="shared" si="67"/>
        <v/>
      </c>
      <c r="BP950" s="199" t="str">
        <f t="shared" si="68"/>
        <v/>
      </c>
      <c r="BQ950" s="202" t="str">
        <f t="shared" si="69"/>
        <v/>
      </c>
      <c r="BR950" s="200" t="str">
        <f t="shared" si="70"/>
        <v/>
      </c>
      <c r="BS950" s="202" t="str">
        <f t="shared" si="71"/>
        <v/>
      </c>
    </row>
    <row r="951" spans="1:71" ht="25.25" customHeight="1">
      <c r="A951" s="53"/>
      <c r="B951" s="308" t="s">
        <v>562</v>
      </c>
      <c r="C951" s="308"/>
      <c r="D951" s="308"/>
      <c r="E951" s="308"/>
      <c r="F951" s="308"/>
      <c r="G951" s="308"/>
      <c r="H951" s="372">
        <f>VLOOKUP($AG951,PriceList,3,FALSE)</f>
        <v>34.200000000000003</v>
      </c>
      <c r="I951" s="372"/>
      <c r="J951" s="373"/>
      <c r="K951" s="342"/>
      <c r="L951" s="343"/>
      <c r="M951" s="343"/>
      <c r="N951" s="344"/>
      <c r="O951" s="341"/>
      <c r="P951" s="341"/>
      <c r="Q951" s="340"/>
      <c r="R951" s="340"/>
      <c r="S951" s="341"/>
      <c r="T951" s="341"/>
      <c r="U951" s="340"/>
      <c r="V951" s="340"/>
      <c r="W951" s="341"/>
      <c r="X951" s="341"/>
      <c r="Y951" s="340"/>
      <c r="Z951" s="340"/>
      <c r="AA951" s="341"/>
      <c r="AB951" s="341"/>
      <c r="AC951" s="346">
        <f>(SUM(O951:AB952))*H951</f>
        <v>0</v>
      </c>
      <c r="AD951" s="346"/>
      <c r="AE951" s="346"/>
      <c r="AF951" s="21"/>
      <c r="AG951" s="339" t="s">
        <v>563</v>
      </c>
      <c r="AJ951" s="90" t="b">
        <f>OR(ISERROR(AC951),ISERROR(H951))</f>
        <v>0</v>
      </c>
      <c r="AQ951" s="63" t="str">
        <f>IFERROR(LEFT(B951,SEARCH("
",B951)),B951)</f>
        <v xml:space="preserve">Bell's Whisky
</v>
      </c>
      <c r="AR951" s="127" t="str">
        <f>IF(AS951="","",MAX(AR$868:AR950)+1)</f>
        <v/>
      </c>
      <c r="AS951" s="176" t="str">
        <f>IF(SUM(O951:AB951)&gt;0,AQ951,"")</f>
        <v/>
      </c>
      <c r="AT951" s="177" t="str">
        <f>IF(O951&gt;0,O951,"")</f>
        <v/>
      </c>
      <c r="AU951" s="178" t="str">
        <f>IF(Q951&gt;0,Q951,"")</f>
        <v/>
      </c>
      <c r="AV951" s="178" t="str">
        <f>IF(S951&gt;0,S951,"")</f>
        <v/>
      </c>
      <c r="AW951" s="178" t="str">
        <f>IF(U951&gt;0,U951,"")</f>
        <v/>
      </c>
      <c r="AX951" s="178" t="str">
        <f>IF(W951&gt;0,W951,"")</f>
        <v/>
      </c>
      <c r="AY951" s="179" t="str">
        <f>IF(Y951&gt;0,Y951,"")</f>
        <v/>
      </c>
      <c r="AZ951" s="179" t="str">
        <f>IF(AA951&gt;0,AA951,"")</f>
        <v/>
      </c>
      <c r="BA951" s="179" t="str">
        <f>IF(SUM(O951:AB951)&gt;0,(SUM(O951:AB951)*H951),"")</f>
        <v/>
      </c>
      <c r="BB951" s="179" t="str">
        <f>IF(SUM(O951:AB951)&gt;0,K951,"")</f>
        <v/>
      </c>
      <c r="BC951" s="196" t="str">
        <f>IF(SUM(O951:AB951)&gt;0,"ITEM","")</f>
        <v/>
      </c>
      <c r="BD951" s="127" t="str">
        <f>IF(BE951="","",MAX(BD$868:BD950)+1)</f>
        <v/>
      </c>
      <c r="BG951" s="200" t="str">
        <f t="shared" si="59"/>
        <v/>
      </c>
      <c r="BH951" s="199" t="str">
        <f t="shared" si="60"/>
        <v/>
      </c>
      <c r="BI951" s="199" t="str">
        <f t="shared" si="61"/>
        <v/>
      </c>
      <c r="BJ951" s="199" t="str">
        <f t="shared" si="62"/>
        <v/>
      </c>
      <c r="BK951" s="199" t="str">
        <f t="shared" si="63"/>
        <v/>
      </c>
      <c r="BL951" s="199" t="str">
        <f t="shared" si="64"/>
        <v/>
      </c>
      <c r="BM951" s="199" t="str">
        <f t="shared" si="65"/>
        <v/>
      </c>
      <c r="BN951" s="199" t="str">
        <f t="shared" si="66"/>
        <v/>
      </c>
      <c r="BO951" s="199" t="str">
        <f t="shared" si="67"/>
        <v/>
      </c>
      <c r="BP951" s="199" t="str">
        <f t="shared" si="68"/>
        <v/>
      </c>
      <c r="BQ951" s="202" t="str">
        <f t="shared" si="69"/>
        <v/>
      </c>
      <c r="BR951" s="200" t="str">
        <f t="shared" si="70"/>
        <v/>
      </c>
      <c r="BS951" s="202" t="str">
        <f t="shared" si="71"/>
        <v/>
      </c>
    </row>
    <row r="952" spans="1:71" ht="25.25" customHeight="1">
      <c r="A952" s="53"/>
      <c r="B952" s="308"/>
      <c r="C952" s="308"/>
      <c r="D952" s="308"/>
      <c r="E952" s="308"/>
      <c r="F952" s="308"/>
      <c r="G952" s="308"/>
      <c r="H952" s="372"/>
      <c r="I952" s="372"/>
      <c r="J952" s="373"/>
      <c r="K952" s="342"/>
      <c r="L952" s="343"/>
      <c r="M952" s="343"/>
      <c r="N952" s="344"/>
      <c r="O952" s="341"/>
      <c r="P952" s="341"/>
      <c r="Q952" s="340"/>
      <c r="R952" s="340"/>
      <c r="S952" s="341"/>
      <c r="T952" s="341"/>
      <c r="U952" s="340"/>
      <c r="V952" s="340"/>
      <c r="W952" s="341"/>
      <c r="X952" s="341"/>
      <c r="Y952" s="340"/>
      <c r="Z952" s="340"/>
      <c r="AA952" s="341"/>
      <c r="AB952" s="341"/>
      <c r="AC952" s="346"/>
      <c r="AD952" s="346"/>
      <c r="AE952" s="346"/>
      <c r="AF952" s="21"/>
      <c r="AG952" s="339"/>
      <c r="AQ952" s="63" t="str">
        <f>IFERROR(LEFT(B951,SEARCH("
",B951)),B951)</f>
        <v xml:space="preserve">Bell's Whisky
</v>
      </c>
      <c r="AR952" s="127" t="str">
        <f>IF(AS952="","",MAX(AR$868:AR951)+1)</f>
        <v/>
      </c>
      <c r="AS952" s="140" t="str">
        <f>IF(SUM(O952:AB952)&gt;0,AQ952,"")</f>
        <v/>
      </c>
      <c r="AT952" s="175" t="str">
        <f>IF(O952&gt;0,O952,"")</f>
        <v/>
      </c>
      <c r="AU952" s="143" t="str">
        <f>IF(Q952&gt;0,Q952,"")</f>
        <v/>
      </c>
      <c r="AV952" s="143" t="str">
        <f>IF(S952&gt;0,S952,"")</f>
        <v/>
      </c>
      <c r="AW952" s="143" t="str">
        <f>IF(U952&gt;0,U952,"")</f>
        <v/>
      </c>
      <c r="AX952" s="143" t="str">
        <f>IF(W952&gt;0,W952,"")</f>
        <v/>
      </c>
      <c r="AY952" s="144" t="str">
        <f>IF(Y952&gt;0,Y952,"")</f>
        <v/>
      </c>
      <c r="AZ952" s="144" t="str">
        <f>IF(AA952&gt;0,AA952,"")</f>
        <v/>
      </c>
      <c r="BA952" s="179" t="str">
        <f>IF(SUM(O952:AB952)&gt;0,(SUM(O952:AB952)*H951),"")</f>
        <v/>
      </c>
      <c r="BB952" s="179" t="str">
        <f>IF(SUM(O952:AB952)&gt;0,K952,"")</f>
        <v/>
      </c>
      <c r="BC952" s="197" t="str">
        <f>IF(SUM(O952:AB952)&gt;0,"ITEM","")</f>
        <v/>
      </c>
      <c r="BD952" s="127" t="str">
        <f>IF(BE952="","",MAX(BD$868:BD951)+1)</f>
        <v/>
      </c>
      <c r="BG952" s="200" t="str">
        <f t="shared" si="59"/>
        <v/>
      </c>
      <c r="BH952" s="199" t="str">
        <f t="shared" si="60"/>
        <v/>
      </c>
      <c r="BI952" s="199" t="str">
        <f t="shared" si="61"/>
        <v/>
      </c>
      <c r="BJ952" s="199" t="str">
        <f t="shared" si="62"/>
        <v/>
      </c>
      <c r="BK952" s="199" t="str">
        <f t="shared" si="63"/>
        <v/>
      </c>
      <c r="BL952" s="199" t="str">
        <f t="shared" si="64"/>
        <v/>
      </c>
      <c r="BM952" s="199" t="str">
        <f t="shared" si="65"/>
        <v/>
      </c>
      <c r="BN952" s="199" t="str">
        <f t="shared" si="66"/>
        <v/>
      </c>
      <c r="BO952" s="199" t="str">
        <f t="shared" si="67"/>
        <v/>
      </c>
      <c r="BP952" s="199" t="str">
        <f t="shared" si="68"/>
        <v/>
      </c>
      <c r="BQ952" s="202" t="str">
        <f t="shared" si="69"/>
        <v/>
      </c>
      <c r="BR952" s="200" t="str">
        <f t="shared" si="70"/>
        <v/>
      </c>
      <c r="BS952" s="202" t="str">
        <f t="shared" si="71"/>
        <v/>
      </c>
    </row>
    <row r="953" spans="1:71" ht="7.25" customHeight="1">
      <c r="A953" s="21"/>
      <c r="B953" s="294"/>
      <c r="C953" s="294"/>
      <c r="D953" s="294"/>
      <c r="E953" s="294"/>
      <c r="F953" s="294"/>
      <c r="G953" s="294"/>
      <c r="H953" s="21"/>
      <c r="I953" s="21"/>
      <c r="J953" s="21"/>
      <c r="K953" s="21"/>
      <c r="L953" s="21"/>
      <c r="M953" s="21"/>
      <c r="N953" s="21"/>
      <c r="O953" s="21"/>
      <c r="P953" s="21"/>
      <c r="Q953" s="21"/>
      <c r="R953" s="21"/>
      <c r="S953" s="21"/>
      <c r="T953" s="21"/>
      <c r="U953" s="21"/>
      <c r="V953" s="21"/>
      <c r="W953" s="21"/>
      <c r="X953" s="21"/>
      <c r="Y953" s="21"/>
      <c r="Z953" s="21"/>
      <c r="AA953" s="21"/>
      <c r="AB953" s="21"/>
      <c r="AC953" s="346"/>
      <c r="AD953" s="346"/>
      <c r="AE953" s="346"/>
      <c r="AF953" s="21"/>
      <c r="AR953" s="127" t="str">
        <f>IF(AS953="","",MAX(AR$868:AR952)+1)</f>
        <v/>
      </c>
      <c r="BD953" s="127" t="str">
        <f>IF(BE953="","",MAX(BD$868:BD952)+1)</f>
        <v/>
      </c>
      <c r="BG953" s="200" t="str">
        <f t="shared" si="59"/>
        <v/>
      </c>
      <c r="BH953" s="199" t="str">
        <f t="shared" si="60"/>
        <v/>
      </c>
      <c r="BI953" s="199" t="str">
        <f t="shared" si="61"/>
        <v/>
      </c>
      <c r="BJ953" s="199" t="str">
        <f t="shared" si="62"/>
        <v/>
      </c>
      <c r="BK953" s="199" t="str">
        <f t="shared" si="63"/>
        <v/>
      </c>
      <c r="BL953" s="199" t="str">
        <f t="shared" si="64"/>
        <v/>
      </c>
      <c r="BM953" s="199" t="str">
        <f t="shared" si="65"/>
        <v/>
      </c>
      <c r="BN953" s="199" t="str">
        <f t="shared" si="66"/>
        <v/>
      </c>
      <c r="BO953" s="199" t="str">
        <f t="shared" si="67"/>
        <v/>
      </c>
      <c r="BP953" s="199" t="str">
        <f t="shared" si="68"/>
        <v/>
      </c>
      <c r="BQ953" s="202" t="str">
        <f t="shared" si="69"/>
        <v/>
      </c>
      <c r="BR953" s="200" t="str">
        <f t="shared" si="70"/>
        <v/>
      </c>
      <c r="BS953" s="202" t="str">
        <f t="shared" si="71"/>
        <v/>
      </c>
    </row>
    <row r="954" spans="1:71" ht="25.25" customHeight="1">
      <c r="A954" s="53"/>
      <c r="B954" s="308" t="s">
        <v>564</v>
      </c>
      <c r="C954" s="308"/>
      <c r="D954" s="308"/>
      <c r="E954" s="308"/>
      <c r="F954" s="308"/>
      <c r="G954" s="308"/>
      <c r="H954" s="372">
        <f>VLOOKUP($AG954,PriceList,3,FALSE)</f>
        <v>34.200000000000003</v>
      </c>
      <c r="I954" s="372"/>
      <c r="J954" s="373"/>
      <c r="K954" s="342"/>
      <c r="L954" s="343"/>
      <c r="M954" s="343"/>
      <c r="N954" s="344"/>
      <c r="O954" s="341"/>
      <c r="P954" s="341"/>
      <c r="Q954" s="340"/>
      <c r="R954" s="340"/>
      <c r="S954" s="341"/>
      <c r="T954" s="341"/>
      <c r="U954" s="340"/>
      <c r="V954" s="340"/>
      <c r="W954" s="341"/>
      <c r="X954" s="341"/>
      <c r="Y954" s="340"/>
      <c r="Z954" s="340"/>
      <c r="AA954" s="341"/>
      <c r="AB954" s="341"/>
      <c r="AC954" s="345">
        <f>(SUM(O954:AB955))*H954</f>
        <v>0</v>
      </c>
      <c r="AD954" s="346"/>
      <c r="AE954" s="346"/>
      <c r="AF954" s="21"/>
      <c r="AG954" s="339" t="s">
        <v>565</v>
      </c>
      <c r="AJ954" s="90" t="b">
        <f>OR(ISERROR(AC954),ISERROR(H954))</f>
        <v>0</v>
      </c>
      <c r="AQ954" s="63" t="str">
        <f>IFERROR(LEFT(B954,SEARCH("
",B954)),B954)</f>
        <v xml:space="preserve">Smirnoff Vodka
</v>
      </c>
      <c r="AR954" s="127" t="str">
        <f>IF(AS954="","",MAX(AR$868:AR953)+1)</f>
        <v/>
      </c>
      <c r="AS954" s="176" t="str">
        <f>IF(SUM(O954:AB954)&gt;0,AQ954,"")</f>
        <v/>
      </c>
      <c r="AT954" s="177" t="str">
        <f>IF(O954&gt;0,O954,"")</f>
        <v/>
      </c>
      <c r="AU954" s="178" t="str">
        <f>IF(Q954&gt;0,Q954,"")</f>
        <v/>
      </c>
      <c r="AV954" s="178" t="str">
        <f>IF(S954&gt;0,S954,"")</f>
        <v/>
      </c>
      <c r="AW954" s="178" t="str">
        <f>IF(U954&gt;0,U954,"")</f>
        <v/>
      </c>
      <c r="AX954" s="178" t="str">
        <f>IF(W954&gt;0,W954,"")</f>
        <v/>
      </c>
      <c r="AY954" s="179" t="str">
        <f>IF(Y954&gt;0,Y954,"")</f>
        <v/>
      </c>
      <c r="AZ954" s="179" t="str">
        <f>IF(AA954&gt;0,AA954,"")</f>
        <v/>
      </c>
      <c r="BA954" s="179" t="str">
        <f>IF(SUM(O954:AB954)&gt;0,(SUM(O954:AB954)*H954),"")</f>
        <v/>
      </c>
      <c r="BB954" s="179" t="str">
        <f>IF(SUM(O954:AB954)&gt;0,K954,"")</f>
        <v/>
      </c>
      <c r="BC954" s="196" t="str">
        <f>IF(SUM(O954:AB954)&gt;0,"ITEM","")</f>
        <v/>
      </c>
      <c r="BD954" s="127" t="str">
        <f>IF(BE954="","",MAX(BD$868:BD953)+1)</f>
        <v/>
      </c>
      <c r="BG954" s="200" t="str">
        <f t="shared" si="59"/>
        <v/>
      </c>
      <c r="BH954" s="199" t="str">
        <f t="shared" si="60"/>
        <v/>
      </c>
      <c r="BI954" s="199" t="str">
        <f t="shared" si="61"/>
        <v/>
      </c>
      <c r="BJ954" s="199" t="str">
        <f t="shared" si="62"/>
        <v/>
      </c>
      <c r="BK954" s="199" t="str">
        <f t="shared" si="63"/>
        <v/>
      </c>
      <c r="BL954" s="199" t="str">
        <f t="shared" si="64"/>
        <v/>
      </c>
      <c r="BM954" s="199" t="str">
        <f t="shared" si="65"/>
        <v/>
      </c>
      <c r="BN954" s="199" t="str">
        <f t="shared" si="66"/>
        <v/>
      </c>
      <c r="BO954" s="199" t="str">
        <f t="shared" si="67"/>
        <v/>
      </c>
      <c r="BP954" s="199" t="str">
        <f t="shared" si="68"/>
        <v/>
      </c>
      <c r="BQ954" s="202" t="str">
        <f t="shared" si="69"/>
        <v/>
      </c>
      <c r="BR954" s="200" t="str">
        <f t="shared" si="70"/>
        <v/>
      </c>
      <c r="BS954" s="202" t="str">
        <f t="shared" si="71"/>
        <v/>
      </c>
    </row>
    <row r="955" spans="1:71" ht="25.25" customHeight="1">
      <c r="A955" s="53"/>
      <c r="B955" s="308"/>
      <c r="C955" s="308"/>
      <c r="D955" s="308"/>
      <c r="E955" s="308"/>
      <c r="F955" s="308"/>
      <c r="G955" s="308"/>
      <c r="H955" s="372"/>
      <c r="I955" s="372"/>
      <c r="J955" s="373"/>
      <c r="K955" s="342"/>
      <c r="L955" s="343"/>
      <c r="M955" s="343"/>
      <c r="N955" s="344"/>
      <c r="O955" s="341"/>
      <c r="P955" s="341"/>
      <c r="Q955" s="340"/>
      <c r="R955" s="340"/>
      <c r="S955" s="341"/>
      <c r="T955" s="341"/>
      <c r="U955" s="340"/>
      <c r="V955" s="340"/>
      <c r="W955" s="341"/>
      <c r="X955" s="341"/>
      <c r="Y955" s="340"/>
      <c r="Z955" s="340"/>
      <c r="AA955" s="341"/>
      <c r="AB955" s="341"/>
      <c r="AC955" s="345"/>
      <c r="AD955" s="346"/>
      <c r="AE955" s="346"/>
      <c r="AF955" s="21"/>
      <c r="AG955" s="339"/>
      <c r="AQ955" s="63" t="str">
        <f>IFERROR(LEFT(B954,SEARCH("
",B954)),B954)</f>
        <v xml:space="preserve">Smirnoff Vodka
</v>
      </c>
      <c r="AR955" s="127" t="str">
        <f>IF(AS955="","",MAX(AR$868:AR954)+1)</f>
        <v/>
      </c>
      <c r="AS955" s="140" t="str">
        <f>IF(SUM(O955:AB955)&gt;0,AQ955,"")</f>
        <v/>
      </c>
      <c r="AT955" s="175" t="str">
        <f>IF(O955&gt;0,O955,"")</f>
        <v/>
      </c>
      <c r="AU955" s="143" t="str">
        <f>IF(Q955&gt;0,Q955,"")</f>
        <v/>
      </c>
      <c r="AV955" s="143" t="str">
        <f>IF(S955&gt;0,S955,"")</f>
        <v/>
      </c>
      <c r="AW955" s="143" t="str">
        <f>IF(U955&gt;0,U955,"")</f>
        <v/>
      </c>
      <c r="AX955" s="143" t="str">
        <f>IF(W955&gt;0,W955,"")</f>
        <v/>
      </c>
      <c r="AY955" s="144" t="str">
        <f>IF(Y955&gt;0,Y955,"")</f>
        <v/>
      </c>
      <c r="AZ955" s="144" t="str">
        <f>IF(AA955&gt;0,AA955,"")</f>
        <v/>
      </c>
      <c r="BA955" s="179" t="str">
        <f>IF(SUM(O955:AB955)&gt;0,(SUM(O955:AB955)*H954),"")</f>
        <v/>
      </c>
      <c r="BB955" s="179" t="str">
        <f>IF(SUM(O955:AB955)&gt;0,K955,"")</f>
        <v/>
      </c>
      <c r="BC955" s="197" t="str">
        <f>IF(SUM(O955:AB955)&gt;0,"ITEM","")</f>
        <v/>
      </c>
      <c r="BD955" s="127" t="str">
        <f>IF(BE955="","",MAX(BD$868:BD954)+1)</f>
        <v/>
      </c>
      <c r="BG955" s="200" t="str">
        <f t="shared" si="59"/>
        <v/>
      </c>
      <c r="BH955" s="199" t="str">
        <f t="shared" si="60"/>
        <v/>
      </c>
      <c r="BI955" s="199" t="str">
        <f t="shared" si="61"/>
        <v/>
      </c>
      <c r="BJ955" s="199" t="str">
        <f t="shared" si="62"/>
        <v/>
      </c>
      <c r="BK955" s="199" t="str">
        <f t="shared" si="63"/>
        <v/>
      </c>
      <c r="BL955" s="199" t="str">
        <f t="shared" si="64"/>
        <v/>
      </c>
      <c r="BM955" s="199" t="str">
        <f t="shared" si="65"/>
        <v/>
      </c>
      <c r="BN955" s="199" t="str">
        <f t="shared" si="66"/>
        <v/>
      </c>
      <c r="BO955" s="199" t="str">
        <f t="shared" si="67"/>
        <v/>
      </c>
      <c r="BP955" s="199" t="str">
        <f t="shared" si="68"/>
        <v/>
      </c>
      <c r="BQ955" s="202" t="str">
        <f t="shared" si="69"/>
        <v/>
      </c>
      <c r="BR955" s="200" t="str">
        <f t="shared" si="70"/>
        <v/>
      </c>
      <c r="BS955" s="202" t="str">
        <f t="shared" si="71"/>
        <v/>
      </c>
    </row>
    <row r="956" spans="1:71" ht="7.25" customHeight="1">
      <c r="A956" s="21"/>
      <c r="B956" s="294"/>
      <c r="C956" s="294"/>
      <c r="D956" s="294"/>
      <c r="E956" s="294"/>
      <c r="F956" s="294"/>
      <c r="G956" s="294"/>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R956" s="127" t="str">
        <f>IF(AS956="","",MAX(AR$868:AR955)+1)</f>
        <v/>
      </c>
      <c r="BD956" s="127" t="str">
        <f>IF(BE956="","",MAX(BD$868:BD955)+1)</f>
        <v/>
      </c>
      <c r="BF956" s="187" t="b">
        <f>NOT(ISBLANK(E957))</f>
        <v>0</v>
      </c>
      <c r="BG956" s="200" t="str">
        <f t="shared" si="59"/>
        <v/>
      </c>
      <c r="BH956" s="199" t="str">
        <f t="shared" si="60"/>
        <v/>
      </c>
      <c r="BI956" s="199" t="str">
        <f t="shared" si="61"/>
        <v/>
      </c>
      <c r="BJ956" s="199" t="str">
        <f t="shared" si="62"/>
        <v/>
      </c>
      <c r="BK956" s="199" t="str">
        <f t="shared" si="63"/>
        <v/>
      </c>
      <c r="BL956" s="199" t="str">
        <f t="shared" si="64"/>
        <v/>
      </c>
      <c r="BM956" s="199" t="str">
        <f t="shared" si="65"/>
        <v/>
      </c>
      <c r="BN956" s="199" t="str">
        <f t="shared" si="66"/>
        <v/>
      </c>
      <c r="BO956" s="199" t="str">
        <f t="shared" si="67"/>
        <v/>
      </c>
      <c r="BP956" s="199" t="str">
        <f t="shared" si="68"/>
        <v/>
      </c>
      <c r="BQ956" s="202" t="str">
        <f t="shared" si="69"/>
        <v/>
      </c>
      <c r="BR956" s="200" t="str">
        <f t="shared" si="70"/>
        <v/>
      </c>
      <c r="BS956" s="202" t="str">
        <f t="shared" si="71"/>
        <v/>
      </c>
    </row>
    <row r="957" spans="1:71" ht="25.25" customHeight="1">
      <c r="A957" s="53"/>
      <c r="B957" s="649" t="s">
        <v>44</v>
      </c>
      <c r="C957" s="649"/>
      <c r="D957" s="649"/>
      <c r="E957" s="452"/>
      <c r="F957" s="453"/>
      <c r="G957" s="453"/>
      <c r="H957" s="453"/>
      <c r="I957" s="453"/>
      <c r="J957" s="453"/>
      <c r="K957" s="453"/>
      <c r="L957" s="453"/>
      <c r="M957" s="453"/>
      <c r="N957" s="453"/>
      <c r="O957" s="453"/>
      <c r="P957" s="453"/>
      <c r="Q957" s="453"/>
      <c r="R957" s="453"/>
      <c r="S957" s="453"/>
      <c r="T957" s="453"/>
      <c r="U957" s="453"/>
      <c r="V957" s="453"/>
      <c r="W957" s="453"/>
      <c r="X957" s="453"/>
      <c r="Y957" s="453"/>
      <c r="Z957" s="453"/>
      <c r="AA957" s="453"/>
      <c r="AB957" s="453"/>
      <c r="AC957" s="453"/>
      <c r="AD957" s="453"/>
      <c r="AE957" s="454"/>
      <c r="AF957" s="21"/>
      <c r="AR957" s="127" t="str">
        <f>IF(AS957="","",MAX(AR$868:AR956)+1)</f>
        <v/>
      </c>
      <c r="BD957" s="127" t="str">
        <f>IF(BE957="","",MAX(BD$868:BD956)+1)</f>
        <v/>
      </c>
      <c r="BE957" s="176" t="str">
        <f>IF(BF956=TRUE,E957,"")</f>
        <v/>
      </c>
      <c r="BF957" s="176" t="str">
        <f>IF(BF956=TRUE,"NOTE","")</f>
        <v/>
      </c>
      <c r="BG957" s="200" t="str">
        <f t="shared" si="59"/>
        <v/>
      </c>
      <c r="BH957" s="199" t="str">
        <f t="shared" si="60"/>
        <v/>
      </c>
      <c r="BI957" s="199" t="str">
        <f t="shared" si="61"/>
        <v/>
      </c>
      <c r="BJ957" s="199" t="str">
        <f t="shared" si="62"/>
        <v/>
      </c>
      <c r="BK957" s="199" t="str">
        <f t="shared" si="63"/>
        <v/>
      </c>
      <c r="BL957" s="199" t="str">
        <f t="shared" si="64"/>
        <v/>
      </c>
      <c r="BM957" s="199" t="str">
        <f t="shared" si="65"/>
        <v/>
      </c>
      <c r="BN957" s="199" t="str">
        <f t="shared" si="66"/>
        <v/>
      </c>
      <c r="BO957" s="199" t="str">
        <f t="shared" si="67"/>
        <v/>
      </c>
      <c r="BP957" s="199" t="str">
        <f t="shared" si="68"/>
        <v/>
      </c>
      <c r="BQ957" s="202" t="str">
        <f t="shared" si="69"/>
        <v/>
      </c>
      <c r="BR957" s="200" t="str">
        <f t="shared" si="70"/>
        <v/>
      </c>
      <c r="BS957" s="202" t="str">
        <f t="shared" si="71"/>
        <v/>
      </c>
    </row>
    <row r="958" spans="1:71" ht="10.25" customHeight="1">
      <c r="A958" s="53"/>
      <c r="B958" s="9"/>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c r="AF958" s="21"/>
      <c r="AR958" s="127" t="str">
        <f>IF(AS958="","",MAX(AR$868:AR957)+1)</f>
        <v/>
      </c>
      <c r="BD958" s="127" t="str">
        <f>IF(BE958="","",MAX(BD$868:BD957)+1)</f>
        <v/>
      </c>
      <c r="BG958" s="200" t="str">
        <f t="shared" si="59"/>
        <v/>
      </c>
      <c r="BH958" s="199" t="str">
        <f t="shared" si="60"/>
        <v/>
      </c>
      <c r="BI958" s="199" t="str">
        <f t="shared" si="61"/>
        <v/>
      </c>
      <c r="BJ958" s="199" t="str">
        <f t="shared" si="62"/>
        <v/>
      </c>
      <c r="BK958" s="199" t="str">
        <f t="shared" si="63"/>
        <v/>
      </c>
      <c r="BL958" s="199" t="str">
        <f t="shared" si="64"/>
        <v/>
      </c>
      <c r="BM958" s="199" t="str">
        <f t="shared" si="65"/>
        <v/>
      </c>
      <c r="BN958" s="199" t="str">
        <f t="shared" si="66"/>
        <v/>
      </c>
      <c r="BO958" s="199" t="str">
        <f t="shared" si="67"/>
        <v/>
      </c>
      <c r="BP958" s="199" t="str">
        <f t="shared" si="68"/>
        <v/>
      </c>
      <c r="BQ958" s="202" t="str">
        <f t="shared" si="69"/>
        <v/>
      </c>
      <c r="BR958" s="200" t="str">
        <f t="shared" si="70"/>
        <v/>
      </c>
      <c r="BS958" s="202" t="str">
        <f t="shared" si="71"/>
        <v/>
      </c>
    </row>
    <row r="959" spans="1:71" ht="20.149999999999999" customHeight="1">
      <c r="A959" s="413">
        <f>A905+1</f>
        <v>17</v>
      </c>
      <c r="B959" s="413"/>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7"/>
      <c r="AF959" s="7"/>
      <c r="AR959" s="127" t="str">
        <f>IF(AS959="","",MAX(AR$868:AR958)+1)</f>
        <v/>
      </c>
      <c r="BD959" s="127" t="str">
        <f>IF(BE959="","",MAX(BD$868:BD958)+1)</f>
        <v/>
      </c>
      <c r="BG959" s="200" t="str">
        <f t="shared" si="59"/>
        <v/>
      </c>
      <c r="BH959" s="199" t="str">
        <f t="shared" si="60"/>
        <v/>
      </c>
      <c r="BI959" s="199" t="str">
        <f t="shared" si="61"/>
        <v/>
      </c>
      <c r="BJ959" s="199" t="str">
        <f t="shared" si="62"/>
        <v/>
      </c>
      <c r="BK959" s="199" t="str">
        <f t="shared" si="63"/>
        <v/>
      </c>
      <c r="BL959" s="199" t="str">
        <f t="shared" si="64"/>
        <v/>
      </c>
      <c r="BM959" s="199" t="str">
        <f t="shared" si="65"/>
        <v/>
      </c>
      <c r="BN959" s="199" t="str">
        <f t="shared" si="66"/>
        <v/>
      </c>
      <c r="BO959" s="199" t="str">
        <f t="shared" si="67"/>
        <v/>
      </c>
      <c r="BP959" s="199" t="str">
        <f t="shared" si="68"/>
        <v/>
      </c>
      <c r="BQ959" s="202" t="str">
        <f t="shared" si="69"/>
        <v/>
      </c>
      <c r="BR959" s="200" t="str">
        <f t="shared" si="70"/>
        <v/>
      </c>
      <c r="BS959" s="202" t="str">
        <f t="shared" si="71"/>
        <v/>
      </c>
    </row>
    <row r="960" spans="1:71" ht="10.25" customHeight="1" thickBot="1">
      <c r="A960" s="53"/>
      <c r="B960" s="9"/>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c r="AA960" s="48"/>
      <c r="AB960" s="48"/>
      <c r="AC960" s="48"/>
      <c r="AD960" s="48"/>
      <c r="AE960" s="48"/>
      <c r="AF960" s="21"/>
      <c r="AR960" s="127" t="str">
        <f>IF(AS960="","",MAX(AR$868:AR959)+1)</f>
        <v/>
      </c>
      <c r="BD960" s="127" t="str">
        <f>IF(BE960="","",MAX(BD$868:BD959)+1)</f>
        <v/>
      </c>
      <c r="BF960" s="187" t="b">
        <f>NOT(ISBLANK(E996))</f>
        <v>0</v>
      </c>
      <c r="BG960" s="200" t="str">
        <f t="shared" si="59"/>
        <v/>
      </c>
      <c r="BH960" s="199" t="str">
        <f t="shared" si="60"/>
        <v/>
      </c>
      <c r="BI960" s="199" t="str">
        <f t="shared" si="61"/>
        <v/>
      </c>
      <c r="BJ960" s="199" t="str">
        <f t="shared" si="62"/>
        <v/>
      </c>
      <c r="BK960" s="199" t="str">
        <f t="shared" si="63"/>
        <v/>
      </c>
      <c r="BL960" s="199" t="str">
        <f t="shared" si="64"/>
        <v/>
      </c>
      <c r="BM960" s="199" t="str">
        <f t="shared" si="65"/>
        <v/>
      </c>
      <c r="BN960" s="199" t="str">
        <f t="shared" si="66"/>
        <v/>
      </c>
      <c r="BO960" s="199" t="str">
        <f t="shared" si="67"/>
        <v/>
      </c>
      <c r="BP960" s="199" t="str">
        <f t="shared" si="68"/>
        <v/>
      </c>
      <c r="BQ960" s="202" t="str">
        <f t="shared" si="69"/>
        <v/>
      </c>
      <c r="BR960" s="200" t="str">
        <f t="shared" si="70"/>
        <v/>
      </c>
      <c r="BS960" s="202" t="str">
        <f t="shared" si="71"/>
        <v/>
      </c>
    </row>
    <row r="961" spans="1:71" ht="25.25" customHeight="1" thickBot="1">
      <c r="A961" s="21"/>
      <c r="B961" s="365" t="s">
        <v>566</v>
      </c>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c r="AA961" s="366"/>
      <c r="AB961" s="366"/>
      <c r="AC961" s="366"/>
      <c r="AD961" s="366"/>
      <c r="AE961" s="367"/>
      <c r="AF961" s="21"/>
      <c r="AQ961" s="184" t="str">
        <f>B961</f>
        <v>Wine and Sparkling Wine</v>
      </c>
      <c r="AR961" s="127" t="str">
        <f>IF(AS961="","",MAX(AR$868:AR960)+1)</f>
        <v/>
      </c>
      <c r="AS961" s="180" t="str">
        <f>IF(AQ965&gt;0,AQ961,"")</f>
        <v/>
      </c>
      <c r="AT961" s="181" t="str">
        <f>IF(AQ965&gt;0,IF(ISBLANK(O965),"",O965),"")</f>
        <v/>
      </c>
      <c r="AU961" s="182" t="str">
        <f>IF(AQ965&gt;0,IF(ISBLANK(Q965),"",Q965),"")</f>
        <v/>
      </c>
      <c r="AV961" s="182" t="str">
        <f>IF(AQ965&gt;0,IF(ISBLANK(S965),"",S965),"")</f>
        <v/>
      </c>
      <c r="AW961" s="182" t="str">
        <f>IF(AQ965&gt;0,IF(ISBLANK(U965),"",U965),"")</f>
        <v/>
      </c>
      <c r="AX961" s="182" t="str">
        <f>IF(AQ965&gt;0,IF(ISBLANK(W965),"",W965),"")</f>
        <v/>
      </c>
      <c r="AY961" s="183" t="str">
        <f>IF(AQ965&gt;0,IF(ISBLANK(Y965),"",Y965),"")</f>
        <v/>
      </c>
      <c r="AZ961" s="183" t="str">
        <f>IF(AQ965&gt;0,IF(ISBLANK(AA965),"",AA965),"")</f>
        <v/>
      </c>
      <c r="BC961" s="193" t="str">
        <f>IF(AQ965&gt;0,"HEADING","")</f>
        <v/>
      </c>
      <c r="BD961" s="127" t="str">
        <f>IF(BE961="","",MAX(BD$868:BD960)+1)</f>
        <v/>
      </c>
      <c r="BE961" s="180" t="str">
        <f>IF(BF960=TRUE,AQ961,"")</f>
        <v/>
      </c>
      <c r="BF961" s="195" t="str">
        <f>IF(BF960=TRUE,"HEADING","")</f>
        <v/>
      </c>
      <c r="BG961" s="200" t="str">
        <f t="shared" si="59"/>
        <v/>
      </c>
      <c r="BH961" s="199" t="str">
        <f t="shared" si="60"/>
        <v/>
      </c>
      <c r="BI961" s="199" t="str">
        <f t="shared" si="61"/>
        <v/>
      </c>
      <c r="BJ961" s="199" t="str">
        <f t="shared" si="62"/>
        <v/>
      </c>
      <c r="BK961" s="199" t="str">
        <f t="shared" si="63"/>
        <v/>
      </c>
      <c r="BL961" s="199" t="str">
        <f t="shared" si="64"/>
        <v/>
      </c>
      <c r="BM961" s="199" t="str">
        <f t="shared" si="65"/>
        <v/>
      </c>
      <c r="BN961" s="199" t="str">
        <f t="shared" si="66"/>
        <v/>
      </c>
      <c r="BO961" s="199" t="str">
        <f t="shared" si="67"/>
        <v/>
      </c>
      <c r="BP961" s="199" t="str">
        <f t="shared" si="68"/>
        <v/>
      </c>
      <c r="BQ961" s="202" t="str">
        <f t="shared" si="69"/>
        <v/>
      </c>
      <c r="BR961" s="200" t="str">
        <f t="shared" si="70"/>
        <v/>
      </c>
      <c r="BS961" s="202" t="str">
        <f t="shared" si="71"/>
        <v/>
      </c>
    </row>
    <row r="962" spans="1:71" ht="7.25" customHeight="1">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R962" s="127" t="str">
        <f>IF(AS962="","",MAX(AR$868:AR961)+1)</f>
        <v/>
      </c>
      <c r="BD962" s="127" t="str">
        <f>IF(BE962="","",MAX(BD$868:BD961)+1)</f>
        <v/>
      </c>
      <c r="BG962" s="200" t="str">
        <f t="shared" si="59"/>
        <v/>
      </c>
      <c r="BH962" s="199" t="str">
        <f t="shared" si="60"/>
        <v/>
      </c>
      <c r="BI962" s="199" t="str">
        <f t="shared" si="61"/>
        <v/>
      </c>
      <c r="BJ962" s="199" t="str">
        <f t="shared" si="62"/>
        <v/>
      </c>
      <c r="BK962" s="199" t="str">
        <f t="shared" si="63"/>
        <v/>
      </c>
      <c r="BL962" s="199" t="str">
        <f t="shared" si="64"/>
        <v/>
      </c>
      <c r="BM962" s="199" t="str">
        <f t="shared" si="65"/>
        <v/>
      </c>
      <c r="BN962" s="199" t="str">
        <f t="shared" si="66"/>
        <v/>
      </c>
      <c r="BO962" s="199" t="str">
        <f t="shared" si="67"/>
        <v/>
      </c>
      <c r="BP962" s="199" t="str">
        <f t="shared" si="68"/>
        <v/>
      </c>
      <c r="BQ962" s="202" t="str">
        <f t="shared" si="69"/>
        <v/>
      </c>
      <c r="BR962" s="200" t="str">
        <f t="shared" si="70"/>
        <v/>
      </c>
      <c r="BS962" s="202" t="str">
        <f t="shared" si="71"/>
        <v/>
      </c>
    </row>
    <row r="963" spans="1:71" ht="20.149999999999999" customHeight="1">
      <c r="A963" s="21"/>
      <c r="B963" s="21"/>
      <c r="C963" s="31"/>
      <c r="D963" s="31"/>
      <c r="E963" s="31"/>
      <c r="F963" s="31"/>
      <c r="G963" s="31"/>
      <c r="H963" s="31"/>
      <c r="I963" s="31"/>
      <c r="J963" s="31"/>
      <c r="K963" s="31"/>
      <c r="L963" s="31"/>
      <c r="M963" s="31"/>
      <c r="N963" s="31"/>
      <c r="O963" s="368" t="s">
        <v>525</v>
      </c>
      <c r="P963" s="368"/>
      <c r="Q963" s="368"/>
      <c r="R963" s="368"/>
      <c r="S963" s="368"/>
      <c r="T963" s="368"/>
      <c r="U963" s="368"/>
      <c r="V963" s="368"/>
      <c r="W963" s="368"/>
      <c r="X963" s="368"/>
      <c r="Y963" s="368"/>
      <c r="Z963" s="368"/>
      <c r="AA963" s="368"/>
      <c r="AB963" s="368"/>
      <c r="AC963" s="35"/>
      <c r="AD963" s="35"/>
      <c r="AE963" s="35"/>
      <c r="AF963" s="21"/>
      <c r="AR963" s="127" t="str">
        <f>IF(AS963="","",MAX(AR$868:AR962)+1)</f>
        <v/>
      </c>
      <c r="BD963" s="127" t="str">
        <f>IF(BE963="","",MAX(BD$868:BD962)+1)</f>
        <v/>
      </c>
      <c r="BG963" s="200" t="str">
        <f t="shared" si="59"/>
        <v/>
      </c>
      <c r="BH963" s="199" t="str">
        <f t="shared" si="60"/>
        <v/>
      </c>
      <c r="BI963" s="199" t="str">
        <f t="shared" si="61"/>
        <v/>
      </c>
      <c r="BJ963" s="199" t="str">
        <f t="shared" si="62"/>
        <v/>
      </c>
      <c r="BK963" s="199" t="str">
        <f t="shared" si="63"/>
        <v/>
      </c>
      <c r="BL963" s="199" t="str">
        <f t="shared" si="64"/>
        <v/>
      </c>
      <c r="BM963" s="199" t="str">
        <f t="shared" si="65"/>
        <v/>
      </c>
      <c r="BN963" s="199" t="str">
        <f t="shared" si="66"/>
        <v/>
      </c>
      <c r="BO963" s="199" t="str">
        <f t="shared" si="67"/>
        <v/>
      </c>
      <c r="BP963" s="199" t="str">
        <f t="shared" si="68"/>
        <v/>
      </c>
      <c r="BQ963" s="202" t="str">
        <f t="shared" si="69"/>
        <v/>
      </c>
      <c r="BR963" s="200" t="str">
        <f t="shared" si="70"/>
        <v/>
      </c>
      <c r="BS963" s="202" t="str">
        <f t="shared" si="71"/>
        <v/>
      </c>
    </row>
    <row r="964" spans="1:71" ht="20.149999999999999" customHeight="1">
      <c r="A964" s="21"/>
      <c r="B964" s="369"/>
      <c r="C964" s="369"/>
      <c r="D964" s="369"/>
      <c r="E964" s="369"/>
      <c r="F964" s="369"/>
      <c r="G964" s="369"/>
      <c r="H964" s="21"/>
      <c r="I964" s="26"/>
      <c r="J964" s="26"/>
      <c r="K964" s="21"/>
      <c r="L964" s="26"/>
      <c r="M964" s="26"/>
      <c r="N964" s="26"/>
      <c r="O964" s="370" t="s">
        <v>423</v>
      </c>
      <c r="P964" s="370"/>
      <c r="Q964" s="322" t="s">
        <v>424</v>
      </c>
      <c r="R964" s="322"/>
      <c r="S964" s="362" t="s">
        <v>425</v>
      </c>
      <c r="T964" s="362"/>
      <c r="U964" s="322" t="s">
        <v>426</v>
      </c>
      <c r="V964" s="322"/>
      <c r="W964" s="362" t="s">
        <v>427</v>
      </c>
      <c r="X964" s="362"/>
      <c r="Y964" s="322" t="s">
        <v>428</v>
      </c>
      <c r="Z964" s="322"/>
      <c r="AA964" s="362" t="s">
        <v>429</v>
      </c>
      <c r="AB964" s="362"/>
      <c r="AC964" s="21"/>
      <c r="AD964" s="36"/>
      <c r="AE964" s="36"/>
      <c r="AF964" s="21"/>
      <c r="AQ964" s="137" t="s">
        <v>533</v>
      </c>
      <c r="AR964" s="127" t="str">
        <f>IF(AS964="","",MAX(AR$868:AR963)+1)</f>
        <v/>
      </c>
      <c r="BD964" s="127" t="str">
        <f>IF(BE964="","",MAX(BD$868:BD963)+1)</f>
        <v/>
      </c>
      <c r="BG964" s="200" t="str">
        <f t="shared" si="59"/>
        <v/>
      </c>
      <c r="BH964" s="199" t="str">
        <f t="shared" si="60"/>
        <v/>
      </c>
      <c r="BI964" s="199" t="str">
        <f t="shared" si="61"/>
        <v/>
      </c>
      <c r="BJ964" s="199" t="str">
        <f t="shared" si="62"/>
        <v/>
      </c>
      <c r="BK964" s="199" t="str">
        <f t="shared" si="63"/>
        <v/>
      </c>
      <c r="BL964" s="199" t="str">
        <f t="shared" si="64"/>
        <v/>
      </c>
      <c r="BM964" s="199" t="str">
        <f t="shared" si="65"/>
        <v/>
      </c>
      <c r="BN964" s="199" t="str">
        <f t="shared" si="66"/>
        <v/>
      </c>
      <c r="BO964" s="199" t="str">
        <f t="shared" si="67"/>
        <v/>
      </c>
      <c r="BP964" s="199" t="str">
        <f t="shared" si="68"/>
        <v/>
      </c>
      <c r="BQ964" s="202" t="str">
        <f t="shared" si="69"/>
        <v/>
      </c>
      <c r="BR964" s="200" t="str">
        <f t="shared" si="70"/>
        <v/>
      </c>
      <c r="BS964" s="202" t="str">
        <f t="shared" si="71"/>
        <v/>
      </c>
    </row>
    <row r="965" spans="1:71" ht="20.149999999999999" customHeight="1">
      <c r="A965" s="53"/>
      <c r="B965" s="369"/>
      <c r="C965" s="369"/>
      <c r="D965" s="369"/>
      <c r="E965" s="369"/>
      <c r="F965" s="369"/>
      <c r="G965" s="369"/>
      <c r="H965" s="26"/>
      <c r="I965" s="26"/>
      <c r="J965" s="26"/>
      <c r="K965" s="26"/>
      <c r="L965" s="26"/>
      <c r="M965" s="26"/>
      <c r="N965" s="26"/>
      <c r="O965" s="363"/>
      <c r="P965" s="363"/>
      <c r="Q965" s="330"/>
      <c r="R965" s="330"/>
      <c r="S965" s="326"/>
      <c r="T965" s="327"/>
      <c r="U965" s="330"/>
      <c r="V965" s="330"/>
      <c r="W965" s="326"/>
      <c r="X965" s="327"/>
      <c r="Y965" s="330"/>
      <c r="Z965" s="330"/>
      <c r="AA965" s="326"/>
      <c r="AB965" s="327"/>
      <c r="AC965" s="36"/>
      <c r="AD965" s="36"/>
      <c r="AE965" s="36"/>
      <c r="AF965" s="21"/>
      <c r="AQ965" s="137">
        <f>SUM($O969:$AB994)</f>
        <v>0</v>
      </c>
      <c r="AR965" s="127" t="str">
        <f>IF(AS965="","",MAX(AR$868:AR964)+1)</f>
        <v/>
      </c>
      <c r="BC965" s="192"/>
      <c r="BD965" s="127" t="str">
        <f>IF(BE965="","",MAX(BD$868:BD964)+1)</f>
        <v/>
      </c>
      <c r="BG965" s="200" t="str">
        <f t="shared" si="59"/>
        <v/>
      </c>
      <c r="BH965" s="199" t="str">
        <f t="shared" si="60"/>
        <v/>
      </c>
      <c r="BI965" s="199" t="str">
        <f t="shared" si="61"/>
        <v/>
      </c>
      <c r="BJ965" s="199" t="str">
        <f t="shared" si="62"/>
        <v/>
      </c>
      <c r="BK965" s="199" t="str">
        <f t="shared" si="63"/>
        <v/>
      </c>
      <c r="BL965" s="199" t="str">
        <f t="shared" si="64"/>
        <v/>
      </c>
      <c r="BM965" s="199" t="str">
        <f t="shared" si="65"/>
        <v/>
      </c>
      <c r="BN965" s="199" t="str">
        <f t="shared" si="66"/>
        <v/>
      </c>
      <c r="BO965" s="199" t="str">
        <f t="shared" si="67"/>
        <v/>
      </c>
      <c r="BP965" s="199" t="str">
        <f t="shared" si="68"/>
        <v/>
      </c>
      <c r="BQ965" s="202" t="str">
        <f t="shared" si="69"/>
        <v/>
      </c>
      <c r="BR965" s="200" t="str">
        <f t="shared" si="70"/>
        <v/>
      </c>
      <c r="BS965" s="202" t="str">
        <f t="shared" si="71"/>
        <v/>
      </c>
    </row>
    <row r="966" spans="1:71" ht="7.25" customHeight="1">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R966" s="127" t="str">
        <f>IF(AS966="","",MAX(AR$868:AR965)+1)</f>
        <v/>
      </c>
      <c r="BD966" s="127" t="str">
        <f>IF(BE966="","",MAX(BD$868:BD965)+1)</f>
        <v/>
      </c>
      <c r="BG966" s="200" t="str">
        <f t="shared" si="59"/>
        <v/>
      </c>
      <c r="BH966" s="199" t="str">
        <f t="shared" si="60"/>
        <v/>
      </c>
      <c r="BI966" s="199" t="str">
        <f t="shared" si="61"/>
        <v/>
      </c>
      <c r="BJ966" s="199" t="str">
        <f t="shared" si="62"/>
        <v/>
      </c>
      <c r="BK966" s="199" t="str">
        <f t="shared" si="63"/>
        <v/>
      </c>
      <c r="BL966" s="199" t="str">
        <f t="shared" si="64"/>
        <v/>
      </c>
      <c r="BM966" s="199" t="str">
        <f t="shared" si="65"/>
        <v/>
      </c>
      <c r="BN966" s="199" t="str">
        <f t="shared" si="66"/>
        <v/>
      </c>
      <c r="BO966" s="199" t="str">
        <f t="shared" si="67"/>
        <v/>
      </c>
      <c r="BP966" s="199" t="str">
        <f t="shared" si="68"/>
        <v/>
      </c>
      <c r="BQ966" s="202" t="str">
        <f t="shared" si="69"/>
        <v/>
      </c>
      <c r="BR966" s="200" t="str">
        <f t="shared" si="70"/>
        <v/>
      </c>
      <c r="BS966" s="202" t="str">
        <f t="shared" si="71"/>
        <v/>
      </c>
    </row>
    <row r="967" spans="1:71" ht="20.149999999999999" customHeight="1">
      <c r="A967" s="53"/>
      <c r="B967" s="368" t="s">
        <v>150</v>
      </c>
      <c r="C967" s="368"/>
      <c r="D967" s="368"/>
      <c r="E967" s="368"/>
      <c r="F967" s="368"/>
      <c r="G967" s="368"/>
      <c r="H967" s="361" t="s">
        <v>2735</v>
      </c>
      <c r="I967" s="361"/>
      <c r="J967" s="361"/>
      <c r="K967" s="361" t="s">
        <v>395</v>
      </c>
      <c r="L967" s="361"/>
      <c r="M967" s="361"/>
      <c r="N967" s="361"/>
      <c r="O967" s="361" t="s">
        <v>530</v>
      </c>
      <c r="P967" s="361"/>
      <c r="Q967" s="361"/>
      <c r="R967" s="361"/>
      <c r="S967" s="361"/>
      <c r="T967" s="361"/>
      <c r="U967" s="361"/>
      <c r="V967" s="361"/>
      <c r="W967" s="361"/>
      <c r="X967" s="361"/>
      <c r="Y967" s="361"/>
      <c r="Z967" s="361"/>
      <c r="AA967" s="361"/>
      <c r="AB967" s="361"/>
      <c r="AC967" s="347" t="s">
        <v>392</v>
      </c>
      <c r="AD967" s="347"/>
      <c r="AE967" s="347"/>
      <c r="AF967" s="21"/>
      <c r="AR967" s="127" t="str">
        <f>IF(AS967="","",MAX(AR$868:AR966)+1)</f>
        <v/>
      </c>
      <c r="BD967" s="127" t="str">
        <f>IF(BE967="","",MAX(BD$868:BD966)+1)</f>
        <v/>
      </c>
      <c r="BG967" s="200" t="str">
        <f t="shared" si="59"/>
        <v/>
      </c>
      <c r="BH967" s="199" t="str">
        <f t="shared" si="60"/>
        <v/>
      </c>
      <c r="BI967" s="199" t="str">
        <f t="shared" si="61"/>
        <v/>
      </c>
      <c r="BJ967" s="199" t="str">
        <f t="shared" si="62"/>
        <v/>
      </c>
      <c r="BK967" s="199" t="str">
        <f t="shared" si="63"/>
        <v/>
      </c>
      <c r="BL967" s="199" t="str">
        <f t="shared" si="64"/>
        <v/>
      </c>
      <c r="BM967" s="199" t="str">
        <f t="shared" si="65"/>
        <v/>
      </c>
      <c r="BN967" s="199" t="str">
        <f t="shared" si="66"/>
        <v/>
      </c>
      <c r="BO967" s="199" t="str">
        <f t="shared" si="67"/>
        <v/>
      </c>
      <c r="BP967" s="199" t="str">
        <f t="shared" si="68"/>
        <v/>
      </c>
      <c r="BQ967" s="202" t="str">
        <f t="shared" si="69"/>
        <v/>
      </c>
      <c r="BR967" s="200" t="str">
        <f t="shared" si="70"/>
        <v/>
      </c>
      <c r="BS967" s="202" t="str">
        <f t="shared" si="71"/>
        <v/>
      </c>
    </row>
    <row r="968" spans="1:71" ht="7.25" customHeight="1">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R968" s="127" t="str">
        <f>IF(AS968="","",MAX(AR$868:AR967)+1)</f>
        <v/>
      </c>
      <c r="BD968" s="127" t="str">
        <f>IF(BE968="","",MAX(BD$868:BD967)+1)</f>
        <v/>
      </c>
      <c r="BG968" s="200" t="str">
        <f t="shared" si="59"/>
        <v/>
      </c>
      <c r="BH968" s="199" t="str">
        <f t="shared" si="60"/>
        <v/>
      </c>
      <c r="BI968" s="199" t="str">
        <f t="shared" si="61"/>
        <v/>
      </c>
      <c r="BJ968" s="199" t="str">
        <f t="shared" si="62"/>
        <v/>
      </c>
      <c r="BK968" s="199" t="str">
        <f t="shared" si="63"/>
        <v/>
      </c>
      <c r="BL968" s="199" t="str">
        <f t="shared" si="64"/>
        <v/>
      </c>
      <c r="BM968" s="199" t="str">
        <f t="shared" si="65"/>
        <v/>
      </c>
      <c r="BN968" s="199" t="str">
        <f t="shared" si="66"/>
        <v/>
      </c>
      <c r="BO968" s="199" t="str">
        <f t="shared" si="67"/>
        <v/>
      </c>
      <c r="BP968" s="199" t="str">
        <f t="shared" si="68"/>
        <v/>
      </c>
      <c r="BQ968" s="202" t="str">
        <f t="shared" si="69"/>
        <v/>
      </c>
      <c r="BR968" s="200" t="str">
        <f t="shared" si="70"/>
        <v/>
      </c>
      <c r="BS968" s="202" t="str">
        <f t="shared" si="71"/>
        <v/>
      </c>
    </row>
    <row r="969" spans="1:71" ht="25.25" customHeight="1">
      <c r="A969" s="53"/>
      <c r="B969" s="308" t="s">
        <v>2727</v>
      </c>
      <c r="C969" s="308"/>
      <c r="D969" s="308"/>
      <c r="E969" s="308"/>
      <c r="F969" s="308"/>
      <c r="G969" s="308"/>
      <c r="H969" s="372">
        <f>VLOOKUP($AG969,PriceList,3,FALSE)</f>
        <v>53.45</v>
      </c>
      <c r="I969" s="372"/>
      <c r="J969" s="373"/>
      <c r="K969" s="342"/>
      <c r="L969" s="343"/>
      <c r="M969" s="343"/>
      <c r="N969" s="344"/>
      <c r="O969" s="341"/>
      <c r="P969" s="341"/>
      <c r="Q969" s="340"/>
      <c r="R969" s="340"/>
      <c r="S969" s="341"/>
      <c r="T969" s="341"/>
      <c r="U969" s="340"/>
      <c r="V969" s="340"/>
      <c r="W969" s="341"/>
      <c r="X969" s="341"/>
      <c r="Y969" s="340"/>
      <c r="Z969" s="340"/>
      <c r="AA969" s="341"/>
      <c r="AB969" s="341"/>
      <c r="AC969" s="345">
        <f>(SUM(O969:AB970))*H969</f>
        <v>0</v>
      </c>
      <c r="AD969" s="346"/>
      <c r="AE969" s="346"/>
      <c r="AF969" s="21"/>
      <c r="AG969" s="339" t="s">
        <v>2711</v>
      </c>
      <c r="AJ969" s="90" t="b">
        <f>OR(ISERROR(AC969),ISERROR(H969))</f>
        <v>0</v>
      </c>
      <c r="AQ969" s="63" t="str">
        <f>IFERROR(LEFT(B969,SEARCH("
",B969)),B969)</f>
        <v xml:space="preserve">Champagne Lanson Le Black
</v>
      </c>
      <c r="AR969" s="127" t="str">
        <f>IF(AS969="","",MAX(AR$868:AR968)+1)</f>
        <v/>
      </c>
      <c r="AS969" s="176" t="str">
        <f>IF(SUM(O969:AB969)&gt;0,AQ969,"")</f>
        <v/>
      </c>
      <c r="AT969" s="177" t="str">
        <f>IF(O969&gt;0,O969,"")</f>
        <v/>
      </c>
      <c r="AU969" s="178" t="str">
        <f>IF(Q969&gt;0,Q969,"")</f>
        <v/>
      </c>
      <c r="AV969" s="178" t="str">
        <f>IF(S969&gt;0,S969,"")</f>
        <v/>
      </c>
      <c r="AW969" s="178" t="str">
        <f>IF(U969&gt;0,U969,"")</f>
        <v/>
      </c>
      <c r="AX969" s="178" t="str">
        <f>IF(W969&gt;0,W969,"")</f>
        <v/>
      </c>
      <c r="AY969" s="179" t="str">
        <f>IF(Y969&gt;0,Y969,"")</f>
        <v/>
      </c>
      <c r="AZ969" s="179" t="str">
        <f>IF(AA969&gt;0,AA969,"")</f>
        <v/>
      </c>
      <c r="BA969" s="179" t="str">
        <f>IF(SUM(O969:AB969)&gt;0,(SUM(O969:AB969)*H969),"")</f>
        <v/>
      </c>
      <c r="BB969" s="179" t="str">
        <f>IF(SUM(O969:AB969)&gt;0,K969,"")</f>
        <v/>
      </c>
      <c r="BC969" s="196" t="str">
        <f>IF(SUM(O969:AB969)&gt;0,"ITEM","")</f>
        <v/>
      </c>
      <c r="BD969" s="127" t="str">
        <f>IF(BE969="","",MAX(BD$868:BD968)+1)</f>
        <v/>
      </c>
      <c r="BG969" s="200" t="str">
        <f t="shared" si="59"/>
        <v/>
      </c>
      <c r="BH969" s="199" t="str">
        <f t="shared" si="60"/>
        <v/>
      </c>
      <c r="BI969" s="199" t="str">
        <f t="shared" si="61"/>
        <v/>
      </c>
      <c r="BJ969" s="199" t="str">
        <f t="shared" si="62"/>
        <v/>
      </c>
      <c r="BK969" s="199" t="str">
        <f t="shared" si="63"/>
        <v/>
      </c>
      <c r="BL969" s="199" t="str">
        <f t="shared" si="64"/>
        <v/>
      </c>
      <c r="BM969" s="199" t="str">
        <f t="shared" si="65"/>
        <v/>
      </c>
      <c r="BN969" s="199" t="str">
        <f t="shared" si="66"/>
        <v/>
      </c>
      <c r="BO969" s="199" t="str">
        <f t="shared" si="67"/>
        <v/>
      </c>
      <c r="BP969" s="199" t="str">
        <f t="shared" si="68"/>
        <v/>
      </c>
      <c r="BQ969" s="202" t="str">
        <f t="shared" si="69"/>
        <v/>
      </c>
      <c r="BR969" s="200" t="str">
        <f t="shared" si="70"/>
        <v/>
      </c>
      <c r="BS969" s="202" t="str">
        <f t="shared" si="71"/>
        <v/>
      </c>
    </row>
    <row r="970" spans="1:71" ht="25.25" customHeight="1">
      <c r="A970" s="53"/>
      <c r="B970" s="308"/>
      <c r="C970" s="308"/>
      <c r="D970" s="308"/>
      <c r="E970" s="308"/>
      <c r="F970" s="308"/>
      <c r="G970" s="308"/>
      <c r="H970" s="372"/>
      <c r="I970" s="372"/>
      <c r="J970" s="373"/>
      <c r="K970" s="342"/>
      <c r="L970" s="343"/>
      <c r="M970" s="343"/>
      <c r="N970" s="344"/>
      <c r="O970" s="341"/>
      <c r="P970" s="341"/>
      <c r="Q970" s="340"/>
      <c r="R970" s="340"/>
      <c r="S970" s="341"/>
      <c r="T970" s="341"/>
      <c r="U970" s="340"/>
      <c r="V970" s="340"/>
      <c r="W970" s="341"/>
      <c r="X970" s="341"/>
      <c r="Y970" s="340"/>
      <c r="Z970" s="340"/>
      <c r="AA970" s="341"/>
      <c r="AB970" s="341"/>
      <c r="AC970" s="345"/>
      <c r="AD970" s="346"/>
      <c r="AE970" s="346"/>
      <c r="AF970" s="21"/>
      <c r="AG970" s="339"/>
      <c r="AQ970" s="63" t="str">
        <f>IFERROR(LEFT(B969,SEARCH("
",B969)),B969)</f>
        <v xml:space="preserve">Champagne Lanson Le Black
</v>
      </c>
      <c r="AR970" s="127" t="str">
        <f>IF(AS970="","",MAX(AR$868:AR969)+1)</f>
        <v/>
      </c>
      <c r="AS970" s="140" t="str">
        <f>IF(SUM(O970:AB970)&gt;0,AQ970,"")</f>
        <v/>
      </c>
      <c r="AT970" s="175" t="str">
        <f>IF(O970&gt;0,O970,"")</f>
        <v/>
      </c>
      <c r="AU970" s="143" t="str">
        <f>IF(Q970&gt;0,Q970,"")</f>
        <v/>
      </c>
      <c r="AV970" s="143" t="str">
        <f>IF(S970&gt;0,S970,"")</f>
        <v/>
      </c>
      <c r="AW970" s="143" t="str">
        <f>IF(U970&gt;0,U970,"")</f>
        <v/>
      </c>
      <c r="AX970" s="143" t="str">
        <f>IF(W970&gt;0,W970,"")</f>
        <v/>
      </c>
      <c r="AY970" s="144" t="str">
        <f>IF(Y970&gt;0,Y970,"")</f>
        <v/>
      </c>
      <c r="AZ970" s="144" t="str">
        <f>IF(AA970&gt;0,AA970,"")</f>
        <v/>
      </c>
      <c r="BA970" s="179" t="str">
        <f>IF(SUM(O970:AB970)&gt;0,(SUM(O970:AB970)*H969),"")</f>
        <v/>
      </c>
      <c r="BB970" s="179" t="str">
        <f>IF(SUM(O970:AB970)&gt;0,K970,"")</f>
        <v/>
      </c>
      <c r="BC970" s="197" t="str">
        <f>IF(SUM(O970:AB970)&gt;0,"ITEM","")</f>
        <v/>
      </c>
      <c r="BD970" s="127" t="str">
        <f>IF(BE970="","",MAX(BD$868:BD969)+1)</f>
        <v/>
      </c>
      <c r="BG970" s="200" t="str">
        <f t="shared" si="59"/>
        <v/>
      </c>
      <c r="BH970" s="199" t="str">
        <f t="shared" si="60"/>
        <v/>
      </c>
      <c r="BI970" s="199" t="str">
        <f t="shared" si="61"/>
        <v/>
      </c>
      <c r="BJ970" s="199" t="str">
        <f t="shared" si="62"/>
        <v/>
      </c>
      <c r="BK970" s="199" t="str">
        <f t="shared" si="63"/>
        <v/>
      </c>
      <c r="BL970" s="199" t="str">
        <f t="shared" si="64"/>
        <v/>
      </c>
      <c r="BM970" s="199" t="str">
        <f t="shared" si="65"/>
        <v/>
      </c>
      <c r="BN970" s="199" t="str">
        <f t="shared" si="66"/>
        <v/>
      </c>
      <c r="BO970" s="199" t="str">
        <f t="shared" si="67"/>
        <v/>
      </c>
      <c r="BP970" s="199" t="str">
        <f t="shared" si="68"/>
        <v/>
      </c>
      <c r="BQ970" s="202" t="str">
        <f t="shared" si="69"/>
        <v/>
      </c>
      <c r="BR970" s="200" t="str">
        <f t="shared" si="70"/>
        <v/>
      </c>
      <c r="BS970" s="202" t="str">
        <f t="shared" si="71"/>
        <v/>
      </c>
    </row>
    <row r="971" spans="1:71" ht="7.25" customHeight="1">
      <c r="A971" s="21"/>
      <c r="B971" s="294"/>
      <c r="C971" s="294"/>
      <c r="D971" s="294"/>
      <c r="E971" s="294"/>
      <c r="F971" s="294"/>
      <c r="G971" s="294"/>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R971" s="127" t="str">
        <f>IF(AS971="","",MAX(AR$868:AR970)+1)</f>
        <v/>
      </c>
      <c r="BD971" s="127" t="str">
        <f>IF(BE971="","",MAX(BD$868:BD970)+1)</f>
        <v/>
      </c>
      <c r="BG971" s="200" t="str">
        <f t="shared" si="59"/>
        <v/>
      </c>
      <c r="BH971" s="199" t="str">
        <f t="shared" si="60"/>
        <v/>
      </c>
      <c r="BI971" s="199" t="str">
        <f t="shared" si="61"/>
        <v/>
      </c>
      <c r="BJ971" s="199" t="str">
        <f t="shared" si="62"/>
        <v/>
      </c>
      <c r="BK971" s="199" t="str">
        <f t="shared" si="63"/>
        <v/>
      </c>
      <c r="BL971" s="199" t="str">
        <f t="shared" si="64"/>
        <v/>
      </c>
      <c r="BM971" s="199" t="str">
        <f t="shared" si="65"/>
        <v/>
      </c>
      <c r="BN971" s="199" t="str">
        <f t="shared" si="66"/>
        <v/>
      </c>
      <c r="BO971" s="199" t="str">
        <f t="shared" si="67"/>
        <v/>
      </c>
      <c r="BP971" s="199" t="str">
        <f t="shared" si="68"/>
        <v/>
      </c>
      <c r="BQ971" s="202" t="str">
        <f t="shared" si="69"/>
        <v/>
      </c>
      <c r="BR971" s="200" t="str">
        <f t="shared" si="70"/>
        <v/>
      </c>
      <c r="BS971" s="202" t="str">
        <f t="shared" si="71"/>
        <v/>
      </c>
    </row>
    <row r="972" spans="1:71" ht="25.25" customHeight="1">
      <c r="A972" s="53"/>
      <c r="B972" s="308" t="s">
        <v>567</v>
      </c>
      <c r="C972" s="308"/>
      <c r="D972" s="308"/>
      <c r="E972" s="308"/>
      <c r="F972" s="308"/>
      <c r="G972" s="308"/>
      <c r="H972" s="372">
        <f>VLOOKUP($AG972,PriceList,3,FALSE)</f>
        <v>26.7</v>
      </c>
      <c r="I972" s="372"/>
      <c r="J972" s="373"/>
      <c r="K972" s="342"/>
      <c r="L972" s="343"/>
      <c r="M972" s="343"/>
      <c r="N972" s="344"/>
      <c r="O972" s="341"/>
      <c r="P972" s="341"/>
      <c r="Q972" s="340"/>
      <c r="R972" s="340"/>
      <c r="S972" s="341"/>
      <c r="T972" s="341"/>
      <c r="U972" s="340"/>
      <c r="V972" s="340"/>
      <c r="W972" s="341"/>
      <c r="X972" s="341"/>
      <c r="Y972" s="340"/>
      <c r="Z972" s="340"/>
      <c r="AA972" s="341"/>
      <c r="AB972" s="341"/>
      <c r="AC972" s="345">
        <f>(SUM(O972:AB973))*H972</f>
        <v>0</v>
      </c>
      <c r="AD972" s="346"/>
      <c r="AE972" s="346"/>
      <c r="AF972" s="21"/>
      <c r="AG972" s="339" t="s">
        <v>568</v>
      </c>
      <c r="AJ972" s="90" t="b">
        <f>OR(ISERROR(AC972),ISERROR(H972))</f>
        <v>0</v>
      </c>
      <c r="AQ972" s="63" t="str">
        <f>IFERROR(LEFT(B972,SEARCH("
",B972)),B972)</f>
        <v xml:space="preserve">Baco Seta Prosecco Extra Dry
</v>
      </c>
      <c r="AR972" s="127" t="str">
        <f>IF(AS972="","",MAX(AR$868:AR971)+1)</f>
        <v/>
      </c>
      <c r="AS972" s="176" t="str">
        <f>IF(SUM(O972:AB972)&gt;0,AQ972,"")</f>
        <v/>
      </c>
      <c r="AT972" s="177" t="str">
        <f>IF(O972&gt;0,O972,"")</f>
        <v/>
      </c>
      <c r="AU972" s="178" t="str">
        <f>IF(Q972&gt;0,Q972,"")</f>
        <v/>
      </c>
      <c r="AV972" s="178" t="str">
        <f>IF(S972&gt;0,S972,"")</f>
        <v/>
      </c>
      <c r="AW972" s="178" t="str">
        <f>IF(U972&gt;0,U972,"")</f>
        <v/>
      </c>
      <c r="AX972" s="178" t="str">
        <f>IF(W972&gt;0,W972,"")</f>
        <v/>
      </c>
      <c r="AY972" s="179" t="str">
        <f>IF(Y972&gt;0,Y972,"")</f>
        <v/>
      </c>
      <c r="AZ972" s="179" t="str">
        <f>IF(AA972&gt;0,AA972,"")</f>
        <v/>
      </c>
      <c r="BA972" s="179" t="str">
        <f>IF(SUM(O972:AB972)&gt;0,(SUM(O972:AB972)*H972),"")</f>
        <v/>
      </c>
      <c r="BB972" s="179" t="str">
        <f>IF(SUM(O972:AB972)&gt;0,K972,"")</f>
        <v/>
      </c>
      <c r="BC972" s="196" t="str">
        <f>IF(SUM(O972:AB972)&gt;0,"ITEM","")</f>
        <v/>
      </c>
      <c r="BD972" s="127" t="str">
        <f>IF(BE972="","",MAX(BD$868:BD971)+1)</f>
        <v/>
      </c>
      <c r="BG972" s="200" t="str">
        <f t="shared" si="59"/>
        <v/>
      </c>
      <c r="BH972" s="199" t="str">
        <f t="shared" si="60"/>
        <v/>
      </c>
      <c r="BI972" s="199" t="str">
        <f t="shared" si="61"/>
        <v/>
      </c>
      <c r="BJ972" s="199" t="str">
        <f t="shared" si="62"/>
        <v/>
      </c>
      <c r="BK972" s="199" t="str">
        <f t="shared" si="63"/>
        <v/>
      </c>
      <c r="BL972" s="199" t="str">
        <f t="shared" si="64"/>
        <v/>
      </c>
      <c r="BM972" s="199" t="str">
        <f t="shared" si="65"/>
        <v/>
      </c>
      <c r="BN972" s="199" t="str">
        <f t="shared" si="66"/>
        <v/>
      </c>
      <c r="BO972" s="199" t="str">
        <f t="shared" si="67"/>
        <v/>
      </c>
      <c r="BP972" s="199" t="str">
        <f t="shared" si="68"/>
        <v/>
      </c>
      <c r="BQ972" s="202" t="str">
        <f t="shared" si="69"/>
        <v/>
      </c>
      <c r="BR972" s="200" t="str">
        <f t="shared" si="70"/>
        <v/>
      </c>
      <c r="BS972" s="202" t="str">
        <f t="shared" si="71"/>
        <v/>
      </c>
    </row>
    <row r="973" spans="1:71" ht="25.25" customHeight="1">
      <c r="A973" s="53"/>
      <c r="B973" s="308"/>
      <c r="C973" s="308"/>
      <c r="D973" s="308"/>
      <c r="E973" s="308"/>
      <c r="F973" s="308"/>
      <c r="G973" s="308"/>
      <c r="H973" s="372"/>
      <c r="I973" s="372"/>
      <c r="J973" s="373"/>
      <c r="K973" s="342"/>
      <c r="L973" s="343"/>
      <c r="M973" s="343"/>
      <c r="N973" s="344"/>
      <c r="O973" s="341"/>
      <c r="P973" s="341"/>
      <c r="Q973" s="340"/>
      <c r="R973" s="340"/>
      <c r="S973" s="341"/>
      <c r="T973" s="341"/>
      <c r="U973" s="340"/>
      <c r="V973" s="340"/>
      <c r="W973" s="341"/>
      <c r="X973" s="341"/>
      <c r="Y973" s="340"/>
      <c r="Z973" s="340"/>
      <c r="AA973" s="341"/>
      <c r="AB973" s="341"/>
      <c r="AC973" s="345"/>
      <c r="AD973" s="346"/>
      <c r="AE973" s="346"/>
      <c r="AF973" s="21"/>
      <c r="AG973" s="339"/>
      <c r="AQ973" s="63" t="str">
        <f>IFERROR(LEFT(B972,SEARCH("
",B972)),B972)</f>
        <v xml:space="preserve">Baco Seta Prosecco Extra Dry
</v>
      </c>
      <c r="AR973" s="127" t="str">
        <f>IF(AS973="","",MAX(AR$868:AR972)+1)</f>
        <v/>
      </c>
      <c r="AS973" s="140" t="str">
        <f>IF(SUM(O973:AB973)&gt;0,AQ973,"")</f>
        <v/>
      </c>
      <c r="AT973" s="175" t="str">
        <f>IF(O973&gt;0,O973,"")</f>
        <v/>
      </c>
      <c r="AU973" s="143" t="str">
        <f>IF(Q973&gt;0,Q973,"")</f>
        <v/>
      </c>
      <c r="AV973" s="143" t="str">
        <f>IF(S973&gt;0,S973,"")</f>
        <v/>
      </c>
      <c r="AW973" s="143" t="str">
        <f>IF(U973&gt;0,U973,"")</f>
        <v/>
      </c>
      <c r="AX973" s="143" t="str">
        <f>IF(W973&gt;0,W973,"")</f>
        <v/>
      </c>
      <c r="AY973" s="144" t="str">
        <f>IF(Y973&gt;0,Y973,"")</f>
        <v/>
      </c>
      <c r="AZ973" s="144" t="str">
        <f>IF(AA973&gt;0,AA973,"")</f>
        <v/>
      </c>
      <c r="BA973" s="179" t="str">
        <f>IF(SUM(O973:AB973)&gt;0,(SUM(O973:AB973)*H972),"")</f>
        <v/>
      </c>
      <c r="BB973" s="179" t="str">
        <f>IF(SUM(O973:AB973)&gt;0,K973,"")</f>
        <v/>
      </c>
      <c r="BC973" s="197" t="str">
        <f>IF(SUM(O973:AB973)&gt;0,"ITEM","")</f>
        <v/>
      </c>
      <c r="BD973" s="127" t="str">
        <f>IF(BE973="","",MAX(BD$868:BD972)+1)</f>
        <v/>
      </c>
      <c r="BG973" s="200" t="str">
        <f t="shared" si="59"/>
        <v/>
      </c>
      <c r="BH973" s="199" t="str">
        <f t="shared" si="60"/>
        <v/>
      </c>
      <c r="BI973" s="199" t="str">
        <f t="shared" si="61"/>
        <v/>
      </c>
      <c r="BJ973" s="199" t="str">
        <f t="shared" si="62"/>
        <v/>
      </c>
      <c r="BK973" s="199" t="str">
        <f t="shared" si="63"/>
        <v/>
      </c>
      <c r="BL973" s="199" t="str">
        <f t="shared" si="64"/>
        <v/>
      </c>
      <c r="BM973" s="199" t="str">
        <f t="shared" si="65"/>
        <v/>
      </c>
      <c r="BN973" s="199" t="str">
        <f t="shared" si="66"/>
        <v/>
      </c>
      <c r="BO973" s="199" t="str">
        <f t="shared" si="67"/>
        <v/>
      </c>
      <c r="BP973" s="199" t="str">
        <f t="shared" si="68"/>
        <v/>
      </c>
      <c r="BQ973" s="202" t="str">
        <f t="shared" si="69"/>
        <v/>
      </c>
      <c r="BR973" s="200" t="str">
        <f t="shared" si="70"/>
        <v/>
      </c>
      <c r="BS973" s="202" t="str">
        <f t="shared" si="71"/>
        <v/>
      </c>
    </row>
    <row r="974" spans="1:71" ht="7.25" customHeight="1">
      <c r="A974" s="21"/>
      <c r="B974" s="294"/>
      <c r="C974" s="294"/>
      <c r="D974" s="294"/>
      <c r="E974" s="294"/>
      <c r="F974" s="294"/>
      <c r="G974" s="294"/>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R974" s="127" t="str">
        <f>IF(AS974="","",MAX(AR$868:AR973)+1)</f>
        <v/>
      </c>
      <c r="BD974" s="127" t="str">
        <f>IF(BE974="","",MAX(BD$868:BD973)+1)</f>
        <v/>
      </c>
      <c r="BG974" s="200" t="str">
        <f t="shared" si="59"/>
        <v/>
      </c>
      <c r="BH974" s="199" t="str">
        <f t="shared" si="60"/>
        <v/>
      </c>
      <c r="BI974" s="199" t="str">
        <f t="shared" si="61"/>
        <v/>
      </c>
      <c r="BJ974" s="199" t="str">
        <f t="shared" si="62"/>
        <v/>
      </c>
      <c r="BK974" s="199" t="str">
        <f t="shared" si="63"/>
        <v/>
      </c>
      <c r="BL974" s="199" t="str">
        <f t="shared" si="64"/>
        <v/>
      </c>
      <c r="BM974" s="199" t="str">
        <f t="shared" si="65"/>
        <v/>
      </c>
      <c r="BN974" s="199" t="str">
        <f t="shared" si="66"/>
        <v/>
      </c>
      <c r="BO974" s="199" t="str">
        <f t="shared" si="67"/>
        <v/>
      </c>
      <c r="BP974" s="199" t="str">
        <f t="shared" si="68"/>
        <v/>
      </c>
      <c r="BQ974" s="202" t="str">
        <f t="shared" si="69"/>
        <v/>
      </c>
      <c r="BR974" s="200" t="str">
        <f t="shared" si="70"/>
        <v/>
      </c>
      <c r="BS974" s="202" t="str">
        <f t="shared" si="71"/>
        <v/>
      </c>
    </row>
    <row r="975" spans="1:71" ht="25.25" customHeight="1">
      <c r="A975" s="53"/>
      <c r="B975" s="308" t="s">
        <v>569</v>
      </c>
      <c r="C975" s="308"/>
      <c r="D975" s="308"/>
      <c r="E975" s="308"/>
      <c r="F975" s="308"/>
      <c r="G975" s="308"/>
      <c r="H975" s="372">
        <f>VLOOKUP($AG975,PriceList,3,FALSE)</f>
        <v>19.25</v>
      </c>
      <c r="I975" s="372"/>
      <c r="J975" s="373"/>
      <c r="K975" s="342"/>
      <c r="L975" s="343"/>
      <c r="M975" s="343"/>
      <c r="N975" s="344"/>
      <c r="O975" s="341"/>
      <c r="P975" s="341"/>
      <c r="Q975" s="340"/>
      <c r="R975" s="340"/>
      <c r="S975" s="341"/>
      <c r="T975" s="341"/>
      <c r="U975" s="340"/>
      <c r="V975" s="340"/>
      <c r="W975" s="341"/>
      <c r="X975" s="341"/>
      <c r="Y975" s="340"/>
      <c r="Z975" s="340"/>
      <c r="AA975" s="341"/>
      <c r="AB975" s="341"/>
      <c r="AC975" s="345">
        <f>(SUM(O975:AB976))*H975</f>
        <v>0</v>
      </c>
      <c r="AD975" s="346"/>
      <c r="AE975" s="346"/>
      <c r="AF975" s="21"/>
      <c r="AG975" s="339" t="s">
        <v>570</v>
      </c>
      <c r="AJ975" s="90" t="b">
        <f>OR(ISERROR(AC975),ISERROR(H975))</f>
        <v>0</v>
      </c>
      <c r="AQ975" s="63" t="str">
        <f>IFERROR(LEFT(B975,SEARCH("
",B975)),B975)</f>
        <v xml:space="preserve">Solandia Nero d'Avola
</v>
      </c>
      <c r="AR975" s="127" t="str">
        <f>IF(AS975="","",MAX(AR$868:AR974)+1)</f>
        <v/>
      </c>
      <c r="AS975" s="176" t="str">
        <f>IF(SUM(O975:AB975)&gt;0,AQ975,"")</f>
        <v/>
      </c>
      <c r="AT975" s="177" t="str">
        <f>IF(O975&gt;0,O975,"")</f>
        <v/>
      </c>
      <c r="AU975" s="178" t="str">
        <f>IF(Q975&gt;0,Q975,"")</f>
        <v/>
      </c>
      <c r="AV975" s="178" t="str">
        <f>IF(S975&gt;0,S975,"")</f>
        <v/>
      </c>
      <c r="AW975" s="178" t="str">
        <f>IF(U975&gt;0,U975,"")</f>
        <v/>
      </c>
      <c r="AX975" s="178" t="str">
        <f>IF(W975&gt;0,W975,"")</f>
        <v/>
      </c>
      <c r="AY975" s="179" t="str">
        <f>IF(Y975&gt;0,Y975,"")</f>
        <v/>
      </c>
      <c r="AZ975" s="179" t="str">
        <f>IF(AA975&gt;0,AA975,"")</f>
        <v/>
      </c>
      <c r="BA975" s="179" t="str">
        <f>IF(SUM(O975:AB975)&gt;0,(SUM(O975:AB975)*H975),"")</f>
        <v/>
      </c>
      <c r="BB975" s="179" t="str">
        <f>IF(SUM(O975:AB975)&gt;0,K975,"")</f>
        <v/>
      </c>
      <c r="BC975" s="196" t="str">
        <f>IF(SUM(O975:AB975)&gt;0,"ITEM","")</f>
        <v/>
      </c>
      <c r="BD975" s="127" t="str">
        <f>IF(BE975="","",MAX(BD$868:BD974)+1)</f>
        <v/>
      </c>
      <c r="BG975" s="200" t="str">
        <f t="shared" si="59"/>
        <v/>
      </c>
      <c r="BH975" s="199" t="str">
        <f t="shared" si="60"/>
        <v/>
      </c>
      <c r="BI975" s="199" t="str">
        <f t="shared" si="61"/>
        <v/>
      </c>
      <c r="BJ975" s="199" t="str">
        <f t="shared" si="62"/>
        <v/>
      </c>
      <c r="BK975" s="199" t="str">
        <f t="shared" si="63"/>
        <v/>
      </c>
      <c r="BL975" s="199" t="str">
        <f t="shared" si="64"/>
        <v/>
      </c>
      <c r="BM975" s="199" t="str">
        <f t="shared" si="65"/>
        <v/>
      </c>
      <c r="BN975" s="199" t="str">
        <f t="shared" si="66"/>
        <v/>
      </c>
      <c r="BO975" s="199" t="str">
        <f t="shared" si="67"/>
        <v/>
      </c>
      <c r="BP975" s="199" t="str">
        <f t="shared" si="68"/>
        <v/>
      </c>
      <c r="BQ975" s="202" t="str">
        <f t="shared" si="69"/>
        <v/>
      </c>
      <c r="BR975" s="200" t="str">
        <f t="shared" si="70"/>
        <v/>
      </c>
      <c r="BS975" s="202" t="str">
        <f t="shared" si="71"/>
        <v/>
      </c>
    </row>
    <row r="976" spans="1:71" ht="25.25" customHeight="1">
      <c r="A976" s="53"/>
      <c r="B976" s="308"/>
      <c r="C976" s="308"/>
      <c r="D976" s="308"/>
      <c r="E976" s="308"/>
      <c r="F976" s="308"/>
      <c r="G976" s="308"/>
      <c r="H976" s="372"/>
      <c r="I976" s="372"/>
      <c r="J976" s="373"/>
      <c r="K976" s="342"/>
      <c r="L976" s="343"/>
      <c r="M976" s="343"/>
      <c r="N976" s="344"/>
      <c r="O976" s="341"/>
      <c r="P976" s="341"/>
      <c r="Q976" s="340"/>
      <c r="R976" s="340"/>
      <c r="S976" s="341"/>
      <c r="T976" s="341"/>
      <c r="U976" s="340"/>
      <c r="V976" s="340"/>
      <c r="W976" s="341"/>
      <c r="X976" s="341"/>
      <c r="Y976" s="340"/>
      <c r="Z976" s="340"/>
      <c r="AA976" s="341"/>
      <c r="AB976" s="341"/>
      <c r="AC976" s="345"/>
      <c r="AD976" s="346"/>
      <c r="AE976" s="346"/>
      <c r="AF976" s="21"/>
      <c r="AG976" s="339"/>
      <c r="AQ976" s="63" t="str">
        <f>IFERROR(LEFT(B975,SEARCH("
",B975)),B975)</f>
        <v xml:space="preserve">Solandia Nero d'Avola
</v>
      </c>
      <c r="AR976" s="127" t="str">
        <f>IF(AS976="","",MAX(AR$868:AR975)+1)</f>
        <v/>
      </c>
      <c r="AS976" s="140" t="str">
        <f>IF(SUM(O976:AB976)&gt;0,AQ976,"")</f>
        <v/>
      </c>
      <c r="AT976" s="175" t="str">
        <f>IF(O976&gt;0,O976,"")</f>
        <v/>
      </c>
      <c r="AU976" s="143" t="str">
        <f>IF(Q976&gt;0,Q976,"")</f>
        <v/>
      </c>
      <c r="AV976" s="143" t="str">
        <f>IF(S976&gt;0,S976,"")</f>
        <v/>
      </c>
      <c r="AW976" s="143" t="str">
        <f>IF(U976&gt;0,U976,"")</f>
        <v/>
      </c>
      <c r="AX976" s="143" t="str">
        <f>IF(W976&gt;0,W976,"")</f>
        <v/>
      </c>
      <c r="AY976" s="144" t="str">
        <f>IF(Y976&gt;0,Y976,"")</f>
        <v/>
      </c>
      <c r="AZ976" s="144" t="str">
        <f>IF(AA976&gt;0,AA976,"")</f>
        <v/>
      </c>
      <c r="BA976" s="179" t="str">
        <f>IF(SUM(O976:AB976)&gt;0,(SUM(O976:AB976)*H975),"")</f>
        <v/>
      </c>
      <c r="BB976" s="179" t="str">
        <f>IF(SUM(O976:AB976)&gt;0,K976,"")</f>
        <v/>
      </c>
      <c r="BC976" s="197" t="str">
        <f>IF(SUM(O976:AB976)&gt;0,"ITEM","")</f>
        <v/>
      </c>
      <c r="BD976" s="127" t="str">
        <f>IF(BE976="","",MAX(BD$868:BD975)+1)</f>
        <v/>
      </c>
      <c r="BG976" s="200" t="str">
        <f t="shared" si="59"/>
        <v/>
      </c>
      <c r="BH976" s="199" t="str">
        <f t="shared" si="60"/>
        <v/>
      </c>
      <c r="BI976" s="199" t="str">
        <f t="shared" si="61"/>
        <v/>
      </c>
      <c r="BJ976" s="199" t="str">
        <f t="shared" si="62"/>
        <v/>
      </c>
      <c r="BK976" s="199" t="str">
        <f t="shared" si="63"/>
        <v/>
      </c>
      <c r="BL976" s="199" t="str">
        <f t="shared" si="64"/>
        <v/>
      </c>
      <c r="BM976" s="199" t="str">
        <f t="shared" si="65"/>
        <v/>
      </c>
      <c r="BN976" s="199" t="str">
        <f t="shared" si="66"/>
        <v/>
      </c>
      <c r="BO976" s="199" t="str">
        <f t="shared" si="67"/>
        <v/>
      </c>
      <c r="BP976" s="199" t="str">
        <f t="shared" si="68"/>
        <v/>
      </c>
      <c r="BQ976" s="202" t="str">
        <f t="shared" si="69"/>
        <v/>
      </c>
      <c r="BR976" s="200" t="str">
        <f t="shared" si="70"/>
        <v/>
      </c>
      <c r="BS976" s="202" t="str">
        <f t="shared" si="71"/>
        <v/>
      </c>
    </row>
    <row r="977" spans="1:71" ht="7.25" customHeight="1">
      <c r="A977" s="21"/>
      <c r="B977" s="294"/>
      <c r="C977" s="294"/>
      <c r="D977" s="294"/>
      <c r="E977" s="294"/>
      <c r="F977" s="294"/>
      <c r="G977" s="294"/>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R977" s="127" t="str">
        <f>IF(AS977="","",MAX(AR$868:AR976)+1)</f>
        <v/>
      </c>
      <c r="BD977" s="127" t="str">
        <f>IF(BE977="","",MAX(BD$868:BD976)+1)</f>
        <v/>
      </c>
      <c r="BG977" s="200" t="str">
        <f t="shared" si="59"/>
        <v/>
      </c>
      <c r="BH977" s="199" t="str">
        <f t="shared" si="60"/>
        <v/>
      </c>
      <c r="BI977" s="199" t="str">
        <f t="shared" si="61"/>
        <v/>
      </c>
      <c r="BJ977" s="199" t="str">
        <f t="shared" si="62"/>
        <v/>
      </c>
      <c r="BK977" s="199" t="str">
        <f t="shared" si="63"/>
        <v/>
      </c>
      <c r="BL977" s="199" t="str">
        <f t="shared" si="64"/>
        <v/>
      </c>
      <c r="BM977" s="199" t="str">
        <f t="shared" si="65"/>
        <v/>
      </c>
      <c r="BN977" s="199" t="str">
        <f t="shared" si="66"/>
        <v/>
      </c>
      <c r="BO977" s="199" t="str">
        <f t="shared" si="67"/>
        <v/>
      </c>
      <c r="BP977" s="199" t="str">
        <f t="shared" si="68"/>
        <v/>
      </c>
      <c r="BQ977" s="202" t="str">
        <f t="shared" si="69"/>
        <v/>
      </c>
      <c r="BR977" s="200" t="str">
        <f t="shared" si="70"/>
        <v/>
      </c>
      <c r="BS977" s="202" t="str">
        <f t="shared" si="71"/>
        <v/>
      </c>
    </row>
    <row r="978" spans="1:71" ht="25.25" customHeight="1">
      <c r="A978" s="53"/>
      <c r="B978" s="308" t="s">
        <v>571</v>
      </c>
      <c r="C978" s="308"/>
      <c r="D978" s="308"/>
      <c r="E978" s="308"/>
      <c r="F978" s="308"/>
      <c r="G978" s="308"/>
      <c r="H978" s="372">
        <f>VLOOKUP($AG978,PriceList,3,FALSE)</f>
        <v>19.25</v>
      </c>
      <c r="I978" s="372"/>
      <c r="J978" s="373"/>
      <c r="K978" s="342"/>
      <c r="L978" s="343"/>
      <c r="M978" s="343"/>
      <c r="N978" s="344"/>
      <c r="O978" s="341"/>
      <c r="P978" s="341"/>
      <c r="Q978" s="340"/>
      <c r="R978" s="340"/>
      <c r="S978" s="341"/>
      <c r="T978" s="341"/>
      <c r="U978" s="340"/>
      <c r="V978" s="340"/>
      <c r="W978" s="341"/>
      <c r="X978" s="341"/>
      <c r="Y978" s="340"/>
      <c r="Z978" s="340"/>
      <c r="AA978" s="341"/>
      <c r="AB978" s="341"/>
      <c r="AC978" s="345">
        <f>(SUM(O978:AB979))*H978</f>
        <v>0</v>
      </c>
      <c r="AD978" s="346"/>
      <c r="AE978" s="346"/>
      <c r="AF978" s="21"/>
      <c r="AG978" s="339" t="s">
        <v>572</v>
      </c>
      <c r="AJ978" s="90" t="b">
        <f>OR(ISERROR(AC978),ISERROR(H978))</f>
        <v>0</v>
      </c>
      <c r="AQ978" s="63" t="str">
        <f>IFERROR(LEFT(B978,SEARCH("
",B978)),B978)</f>
        <v xml:space="preserve">Pontebello Pinot Grigio, Venezie
</v>
      </c>
      <c r="AR978" s="127" t="str">
        <f>IF(AS978="","",MAX(AR$868:AR977)+1)</f>
        <v/>
      </c>
      <c r="AS978" s="176" t="str">
        <f>IF(SUM(O978:AB978)&gt;0,AQ978,"")</f>
        <v/>
      </c>
      <c r="AT978" s="177" t="str">
        <f>IF(O978&gt;0,O978,"")</f>
        <v/>
      </c>
      <c r="AU978" s="178" t="str">
        <f>IF(Q978&gt;0,Q978,"")</f>
        <v/>
      </c>
      <c r="AV978" s="178" t="str">
        <f>IF(S978&gt;0,S978,"")</f>
        <v/>
      </c>
      <c r="AW978" s="178" t="str">
        <f>IF(U978&gt;0,U978,"")</f>
        <v/>
      </c>
      <c r="AX978" s="178" t="str">
        <f>IF(W978&gt;0,W978,"")</f>
        <v/>
      </c>
      <c r="AY978" s="179" t="str">
        <f>IF(Y978&gt;0,Y978,"")</f>
        <v/>
      </c>
      <c r="AZ978" s="179" t="str">
        <f>IF(AA978&gt;0,AA978,"")</f>
        <v/>
      </c>
      <c r="BA978" s="179" t="str">
        <f>IF(SUM(O978:AB978)&gt;0,(SUM(O978:AB978)*H978),"")</f>
        <v/>
      </c>
      <c r="BB978" s="179" t="str">
        <f>IF(SUM(O978:AB978)&gt;0,K978,"")</f>
        <v/>
      </c>
      <c r="BC978" s="196" t="str">
        <f>IF(SUM(O978:AB978)&gt;0,"ITEM","")</f>
        <v/>
      </c>
      <c r="BD978" s="127" t="str">
        <f>IF(BE978="","",MAX(BD$868:BD977)+1)</f>
        <v/>
      </c>
      <c r="BG978" s="200" t="str">
        <f t="shared" si="59"/>
        <v/>
      </c>
      <c r="BH978" s="199" t="str">
        <f t="shared" si="60"/>
        <v/>
      </c>
      <c r="BI978" s="199" t="str">
        <f t="shared" si="61"/>
        <v/>
      </c>
      <c r="BJ978" s="199" t="str">
        <f t="shared" si="62"/>
        <v/>
      </c>
      <c r="BK978" s="199" t="str">
        <f t="shared" si="63"/>
        <v/>
      </c>
      <c r="BL978" s="199" t="str">
        <f t="shared" si="64"/>
        <v/>
      </c>
      <c r="BM978" s="199" t="str">
        <f t="shared" si="65"/>
        <v/>
      </c>
      <c r="BN978" s="199" t="str">
        <f t="shared" si="66"/>
        <v/>
      </c>
      <c r="BO978" s="199" t="str">
        <f t="shared" si="67"/>
        <v/>
      </c>
      <c r="BP978" s="199" t="str">
        <f t="shared" si="68"/>
        <v/>
      </c>
      <c r="BQ978" s="202" t="str">
        <f t="shared" si="69"/>
        <v/>
      </c>
      <c r="BR978" s="200" t="str">
        <f t="shared" si="70"/>
        <v/>
      </c>
      <c r="BS978" s="202" t="str">
        <f t="shared" si="71"/>
        <v/>
      </c>
    </row>
    <row r="979" spans="1:71" ht="25.25" customHeight="1">
      <c r="A979" s="53"/>
      <c r="B979" s="308"/>
      <c r="C979" s="308"/>
      <c r="D979" s="308"/>
      <c r="E979" s="308"/>
      <c r="F979" s="308"/>
      <c r="G979" s="308"/>
      <c r="H979" s="372"/>
      <c r="I979" s="372"/>
      <c r="J979" s="373"/>
      <c r="K979" s="342"/>
      <c r="L979" s="343"/>
      <c r="M979" s="343"/>
      <c r="N979" s="344"/>
      <c r="O979" s="341"/>
      <c r="P979" s="341"/>
      <c r="Q979" s="340"/>
      <c r="R979" s="340"/>
      <c r="S979" s="341"/>
      <c r="T979" s="341"/>
      <c r="U979" s="340"/>
      <c r="V979" s="340"/>
      <c r="W979" s="341"/>
      <c r="X979" s="341"/>
      <c r="Y979" s="340"/>
      <c r="Z979" s="340"/>
      <c r="AA979" s="341"/>
      <c r="AB979" s="341"/>
      <c r="AC979" s="345"/>
      <c r="AD979" s="346"/>
      <c r="AE979" s="346"/>
      <c r="AF979" s="21"/>
      <c r="AG979" s="339"/>
      <c r="AQ979" s="63" t="str">
        <f>IFERROR(LEFT(B978,SEARCH("
",B978)),B978)</f>
        <v xml:space="preserve">Pontebello Pinot Grigio, Venezie
</v>
      </c>
      <c r="AR979" s="127" t="str">
        <f>IF(AS979="","",MAX(AR$868:AR978)+1)</f>
        <v/>
      </c>
      <c r="AS979" s="140" t="str">
        <f>IF(SUM(O979:AB979)&gt;0,AQ979,"")</f>
        <v/>
      </c>
      <c r="AT979" s="175" t="str">
        <f>IF(O979&gt;0,O979,"")</f>
        <v/>
      </c>
      <c r="AU979" s="143" t="str">
        <f>IF(Q979&gt;0,Q979,"")</f>
        <v/>
      </c>
      <c r="AV979" s="143" t="str">
        <f>IF(S979&gt;0,S979,"")</f>
        <v/>
      </c>
      <c r="AW979" s="143" t="str">
        <f>IF(U979&gt;0,U979,"")</f>
        <v/>
      </c>
      <c r="AX979" s="143" t="str">
        <f>IF(W979&gt;0,W979,"")</f>
        <v/>
      </c>
      <c r="AY979" s="144" t="str">
        <f>IF(Y979&gt;0,Y979,"")</f>
        <v/>
      </c>
      <c r="AZ979" s="144" t="str">
        <f>IF(AA979&gt;0,AA979,"")</f>
        <v/>
      </c>
      <c r="BA979" s="179" t="str">
        <f>IF(SUM(O979:AB979)&gt;0,(SUM(O979:AB979)*H978),"")</f>
        <v/>
      </c>
      <c r="BB979" s="179" t="str">
        <f>IF(SUM(O979:AB979)&gt;0,K979,"")</f>
        <v/>
      </c>
      <c r="BC979" s="197" t="str">
        <f>IF(SUM(O979:AB979)&gt;0,"ITEM","")</f>
        <v/>
      </c>
      <c r="BD979" s="127" t="str">
        <f>IF(BE979="","",MAX(BD$868:BD978)+1)</f>
        <v/>
      </c>
      <c r="BG979" s="200" t="str">
        <f t="shared" si="59"/>
        <v/>
      </c>
      <c r="BH979" s="199" t="str">
        <f t="shared" si="60"/>
        <v/>
      </c>
      <c r="BI979" s="199" t="str">
        <f t="shared" si="61"/>
        <v/>
      </c>
      <c r="BJ979" s="199" t="str">
        <f t="shared" si="62"/>
        <v/>
      </c>
      <c r="BK979" s="199" t="str">
        <f t="shared" si="63"/>
        <v/>
      </c>
      <c r="BL979" s="199" t="str">
        <f t="shared" si="64"/>
        <v/>
      </c>
      <c r="BM979" s="199" t="str">
        <f t="shared" si="65"/>
        <v/>
      </c>
      <c r="BN979" s="199" t="str">
        <f t="shared" si="66"/>
        <v/>
      </c>
      <c r="BO979" s="199" t="str">
        <f t="shared" si="67"/>
        <v/>
      </c>
      <c r="BP979" s="199" t="str">
        <f t="shared" si="68"/>
        <v/>
      </c>
      <c r="BQ979" s="202" t="str">
        <f t="shared" si="69"/>
        <v/>
      </c>
      <c r="BR979" s="200" t="str">
        <f t="shared" si="70"/>
        <v/>
      </c>
      <c r="BS979" s="202" t="str">
        <f t="shared" si="71"/>
        <v/>
      </c>
    </row>
    <row r="980" spans="1:71" ht="7.25" customHeight="1">
      <c r="A980" s="21"/>
      <c r="B980" s="294"/>
      <c r="C980" s="294"/>
      <c r="D980" s="294"/>
      <c r="E980" s="294"/>
      <c r="F980" s="294"/>
      <c r="G980" s="294"/>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R980" s="127" t="str">
        <f>IF(AS980="","",MAX(AR$868:AR979)+1)</f>
        <v/>
      </c>
      <c r="BD980" s="127" t="str">
        <f>IF(BE980="","",MAX(BD$868:BD979)+1)</f>
        <v/>
      </c>
      <c r="BG980" s="200" t="str">
        <f t="shared" si="59"/>
        <v/>
      </c>
      <c r="BH980" s="199" t="str">
        <f t="shared" si="60"/>
        <v/>
      </c>
      <c r="BI980" s="199" t="str">
        <f t="shared" si="61"/>
        <v/>
      </c>
      <c r="BJ980" s="199" t="str">
        <f t="shared" si="62"/>
        <v/>
      </c>
      <c r="BK980" s="199" t="str">
        <f t="shared" si="63"/>
        <v/>
      </c>
      <c r="BL980" s="199" t="str">
        <f t="shared" si="64"/>
        <v/>
      </c>
      <c r="BM980" s="199" t="str">
        <f t="shared" si="65"/>
        <v/>
      </c>
      <c r="BN980" s="199" t="str">
        <f t="shared" si="66"/>
        <v/>
      </c>
      <c r="BO980" s="199" t="str">
        <f t="shared" si="67"/>
        <v/>
      </c>
      <c r="BP980" s="199" t="str">
        <f t="shared" si="68"/>
        <v/>
      </c>
      <c r="BQ980" s="202" t="str">
        <f t="shared" si="69"/>
        <v/>
      </c>
      <c r="BR980" s="200" t="str">
        <f t="shared" si="70"/>
        <v/>
      </c>
      <c r="BS980" s="202" t="str">
        <f t="shared" si="71"/>
        <v/>
      </c>
    </row>
    <row r="981" spans="1:71" ht="25.25" customHeight="1">
      <c r="A981" s="53"/>
      <c r="B981" s="308" t="s">
        <v>573</v>
      </c>
      <c r="C981" s="308"/>
      <c r="D981" s="308"/>
      <c r="E981" s="308"/>
      <c r="F981" s="308"/>
      <c r="G981" s="308"/>
      <c r="H981" s="372">
        <f>VLOOKUP($AG981,PriceList,3,FALSE)</f>
        <v>22.45</v>
      </c>
      <c r="I981" s="372"/>
      <c r="J981" s="373"/>
      <c r="K981" s="342"/>
      <c r="L981" s="343"/>
      <c r="M981" s="343"/>
      <c r="N981" s="344"/>
      <c r="O981" s="341"/>
      <c r="P981" s="341"/>
      <c r="Q981" s="340"/>
      <c r="R981" s="340"/>
      <c r="S981" s="341"/>
      <c r="T981" s="341"/>
      <c r="U981" s="340"/>
      <c r="V981" s="340"/>
      <c r="W981" s="341"/>
      <c r="X981" s="341"/>
      <c r="Y981" s="340"/>
      <c r="Z981" s="340"/>
      <c r="AA981" s="341"/>
      <c r="AB981" s="341"/>
      <c r="AC981" s="345">
        <f>(SUM(O981:AB982))*H981</f>
        <v>0</v>
      </c>
      <c r="AD981" s="346"/>
      <c r="AE981" s="346"/>
      <c r="AF981" s="21"/>
      <c r="AG981" s="339" t="s">
        <v>2294</v>
      </c>
      <c r="AJ981" s="90" t="b">
        <f>OR(ISERROR(AC981),ISERROR(H981))</f>
        <v>0</v>
      </c>
      <c r="AQ981" s="63" t="str">
        <f>IFERROR(LEFT(B981,SEARCH("
",B981)),B981)</f>
        <v xml:space="preserve">Lunaris By Callis Malbec San Juan 
</v>
      </c>
      <c r="AR981" s="127" t="str">
        <f>IF(AS981="","",MAX(AR$868:AR980)+1)</f>
        <v/>
      </c>
      <c r="AS981" s="176" t="str">
        <f>IF(SUM(O981:AB981)&gt;0,AQ981,"")</f>
        <v/>
      </c>
      <c r="AT981" s="177" t="str">
        <f>IF(O981&gt;0,O981,"")</f>
        <v/>
      </c>
      <c r="AU981" s="178" t="str">
        <f>IF(Q981&gt;0,Q981,"")</f>
        <v/>
      </c>
      <c r="AV981" s="178" t="str">
        <f>IF(S981&gt;0,S981,"")</f>
        <v/>
      </c>
      <c r="AW981" s="178" t="str">
        <f>IF(U981&gt;0,U981,"")</f>
        <v/>
      </c>
      <c r="AX981" s="178" t="str">
        <f>IF(W981&gt;0,W981,"")</f>
        <v/>
      </c>
      <c r="AY981" s="179" t="str">
        <f>IF(Y981&gt;0,Y981,"")</f>
        <v/>
      </c>
      <c r="AZ981" s="179" t="str">
        <f>IF(AA981&gt;0,AA981,"")</f>
        <v/>
      </c>
      <c r="BA981" s="179" t="str">
        <f>IF(SUM(O981:AB981)&gt;0,(SUM(O981:AB981)*H981),"")</f>
        <v/>
      </c>
      <c r="BB981" s="179" t="str">
        <f>IF(SUM(O981:AB981)&gt;0,K981,"")</f>
        <v/>
      </c>
      <c r="BC981" s="196" t="str">
        <f>IF(SUM(O981:AB981)&gt;0,"ITEM","")</f>
        <v/>
      </c>
      <c r="BD981" s="127" t="str">
        <f>IF(BE981="","",MAX(BD$868:BD980)+1)</f>
        <v/>
      </c>
      <c r="BG981" s="200" t="str">
        <f t="shared" si="59"/>
        <v/>
      </c>
      <c r="BH981" s="199" t="str">
        <f t="shared" si="60"/>
        <v/>
      </c>
      <c r="BI981" s="199" t="str">
        <f t="shared" si="61"/>
        <v/>
      </c>
      <c r="BJ981" s="199" t="str">
        <f t="shared" si="62"/>
        <v/>
      </c>
      <c r="BK981" s="199" t="str">
        <f t="shared" si="63"/>
        <v/>
      </c>
      <c r="BL981" s="199" t="str">
        <f t="shared" si="64"/>
        <v/>
      </c>
      <c r="BM981" s="199" t="str">
        <f t="shared" si="65"/>
        <v/>
      </c>
      <c r="BN981" s="199" t="str">
        <f t="shared" si="66"/>
        <v/>
      </c>
      <c r="BO981" s="199" t="str">
        <f t="shared" si="67"/>
        <v/>
      </c>
      <c r="BP981" s="199" t="str">
        <f t="shared" si="68"/>
        <v/>
      </c>
      <c r="BQ981" s="202" t="str">
        <f t="shared" si="69"/>
        <v/>
      </c>
      <c r="BR981" s="200" t="str">
        <f t="shared" si="70"/>
        <v/>
      </c>
      <c r="BS981" s="202" t="str">
        <f t="shared" si="71"/>
        <v/>
      </c>
    </row>
    <row r="982" spans="1:71" ht="25.25" customHeight="1">
      <c r="A982" s="53"/>
      <c r="B982" s="308"/>
      <c r="C982" s="308"/>
      <c r="D982" s="308"/>
      <c r="E982" s="308"/>
      <c r="F982" s="308"/>
      <c r="G982" s="308"/>
      <c r="H982" s="372"/>
      <c r="I982" s="372"/>
      <c r="J982" s="373"/>
      <c r="K982" s="342"/>
      <c r="L982" s="343"/>
      <c r="M982" s="343"/>
      <c r="N982" s="344"/>
      <c r="O982" s="341"/>
      <c r="P982" s="341"/>
      <c r="Q982" s="340"/>
      <c r="R982" s="340"/>
      <c r="S982" s="341"/>
      <c r="T982" s="341"/>
      <c r="U982" s="340"/>
      <c r="V982" s="340"/>
      <c r="W982" s="341"/>
      <c r="X982" s="341"/>
      <c r="Y982" s="340"/>
      <c r="Z982" s="340"/>
      <c r="AA982" s="341"/>
      <c r="AB982" s="341"/>
      <c r="AC982" s="345"/>
      <c r="AD982" s="346"/>
      <c r="AE982" s="346"/>
      <c r="AF982" s="21"/>
      <c r="AG982" s="339"/>
      <c r="AQ982" s="63" t="str">
        <f>IFERROR(LEFT(B981,SEARCH("
",B981)),B981)</f>
        <v xml:space="preserve">Lunaris By Callis Malbec San Juan 
</v>
      </c>
      <c r="AR982" s="127" t="str">
        <f>IF(AS982="","",MAX(AR$868:AR981)+1)</f>
        <v/>
      </c>
      <c r="AS982" s="140" t="str">
        <f>IF(SUM(O982:AB982)&gt;0,AQ982,"")</f>
        <v/>
      </c>
      <c r="AT982" s="175" t="str">
        <f>IF(O982&gt;0,O982,"")</f>
        <v/>
      </c>
      <c r="AU982" s="143" t="str">
        <f>IF(Q982&gt;0,Q982,"")</f>
        <v/>
      </c>
      <c r="AV982" s="143" t="str">
        <f>IF(S982&gt;0,S982,"")</f>
        <v/>
      </c>
      <c r="AW982" s="143" t="str">
        <f>IF(U982&gt;0,U982,"")</f>
        <v/>
      </c>
      <c r="AX982" s="143" t="str">
        <f>IF(W982&gt;0,W982,"")</f>
        <v/>
      </c>
      <c r="AY982" s="144" t="str">
        <f>IF(Y982&gt;0,Y982,"")</f>
        <v/>
      </c>
      <c r="AZ982" s="144" t="str">
        <f>IF(AA982&gt;0,AA982,"")</f>
        <v/>
      </c>
      <c r="BA982" s="179" t="str">
        <f>IF(SUM(O982:AB982)&gt;0,(SUM(O982:AB982)*H981),"")</f>
        <v/>
      </c>
      <c r="BB982" s="179" t="str">
        <f>IF(SUM(O982:AB982)&gt;0,K982,"")</f>
        <v/>
      </c>
      <c r="BC982" s="197" t="str">
        <f>IF(SUM(O982:AB982)&gt;0,"ITEM","")</f>
        <v/>
      </c>
      <c r="BD982" s="127" t="str">
        <f>IF(BE982="","",MAX(BD$868:BD981)+1)</f>
        <v/>
      </c>
      <c r="BG982" s="200" t="str">
        <f t="shared" si="59"/>
        <v/>
      </c>
      <c r="BH982" s="199" t="str">
        <f t="shared" si="60"/>
        <v/>
      </c>
      <c r="BI982" s="199" t="str">
        <f t="shared" si="61"/>
        <v/>
      </c>
      <c r="BJ982" s="199" t="str">
        <f t="shared" si="62"/>
        <v/>
      </c>
      <c r="BK982" s="199" t="str">
        <f t="shared" si="63"/>
        <v/>
      </c>
      <c r="BL982" s="199" t="str">
        <f t="shared" si="64"/>
        <v/>
      </c>
      <c r="BM982" s="199" t="str">
        <f t="shared" si="65"/>
        <v/>
      </c>
      <c r="BN982" s="199" t="str">
        <f t="shared" si="66"/>
        <v/>
      </c>
      <c r="BO982" s="199" t="str">
        <f t="shared" si="67"/>
        <v/>
      </c>
      <c r="BP982" s="199" t="str">
        <f t="shared" si="68"/>
        <v/>
      </c>
      <c r="BQ982" s="202" t="str">
        <f t="shared" si="69"/>
        <v/>
      </c>
      <c r="BR982" s="200" t="str">
        <f t="shared" si="70"/>
        <v/>
      </c>
      <c r="BS982" s="202" t="str">
        <f t="shared" si="71"/>
        <v/>
      </c>
    </row>
    <row r="983" spans="1:71" ht="7.25" customHeight="1">
      <c r="A983" s="21"/>
      <c r="B983" s="294"/>
      <c r="C983" s="294"/>
      <c r="D983" s="294"/>
      <c r="E983" s="294"/>
      <c r="F983" s="294"/>
      <c r="G983" s="294"/>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R983" s="127" t="str">
        <f>IF(AS983="","",MAX(AR$868:AR982)+1)</f>
        <v/>
      </c>
      <c r="BD983" s="127" t="str">
        <f>IF(BE983="","",MAX(BD$868:BD982)+1)</f>
        <v/>
      </c>
      <c r="BG983" s="200" t="str">
        <f t="shared" si="59"/>
        <v/>
      </c>
      <c r="BH983" s="199" t="str">
        <f t="shared" si="60"/>
        <v/>
      </c>
      <c r="BI983" s="199" t="str">
        <f t="shared" si="61"/>
        <v/>
      </c>
      <c r="BJ983" s="199" t="str">
        <f t="shared" si="62"/>
        <v/>
      </c>
      <c r="BK983" s="199" t="str">
        <f t="shared" si="63"/>
        <v/>
      </c>
      <c r="BL983" s="199" t="str">
        <f t="shared" si="64"/>
        <v/>
      </c>
      <c r="BM983" s="199" t="str">
        <f t="shared" si="65"/>
        <v/>
      </c>
      <c r="BN983" s="199" t="str">
        <f t="shared" si="66"/>
        <v/>
      </c>
      <c r="BO983" s="199" t="str">
        <f t="shared" si="67"/>
        <v/>
      </c>
      <c r="BP983" s="199" t="str">
        <f t="shared" si="68"/>
        <v/>
      </c>
      <c r="BQ983" s="202" t="str">
        <f t="shared" si="69"/>
        <v/>
      </c>
      <c r="BR983" s="200" t="str">
        <f t="shared" si="70"/>
        <v/>
      </c>
      <c r="BS983" s="202" t="str">
        <f t="shared" si="71"/>
        <v/>
      </c>
    </row>
    <row r="984" spans="1:71" ht="25.25" customHeight="1">
      <c r="A984" s="53"/>
      <c r="B984" s="308" t="s">
        <v>574</v>
      </c>
      <c r="C984" s="308"/>
      <c r="D984" s="308"/>
      <c r="E984" s="308"/>
      <c r="F984" s="308"/>
      <c r="G984" s="308"/>
      <c r="H984" s="372">
        <f>VLOOKUP($AG984,PriceList,3,FALSE)</f>
        <v>22.45</v>
      </c>
      <c r="I984" s="372"/>
      <c r="J984" s="373"/>
      <c r="K984" s="342"/>
      <c r="L984" s="343"/>
      <c r="M984" s="343"/>
      <c r="N984" s="344"/>
      <c r="O984" s="341"/>
      <c r="P984" s="341"/>
      <c r="Q984" s="340"/>
      <c r="R984" s="340"/>
      <c r="S984" s="341"/>
      <c r="T984" s="341"/>
      <c r="U984" s="340"/>
      <c r="V984" s="340"/>
      <c r="W984" s="341"/>
      <c r="X984" s="341"/>
      <c r="Y984" s="340"/>
      <c r="Z984" s="340"/>
      <c r="AA984" s="341"/>
      <c r="AB984" s="341"/>
      <c r="AC984" s="345">
        <f>(SUM(O984:AB985))*H984</f>
        <v>0</v>
      </c>
      <c r="AD984" s="346"/>
      <c r="AE984" s="346"/>
      <c r="AF984" s="21"/>
      <c r="AG984" s="339" t="s">
        <v>2292</v>
      </c>
      <c r="AJ984" s="90" t="b">
        <f>OR(ISERROR(AC984),ISERROR(H984))</f>
        <v>0</v>
      </c>
      <c r="AQ984" s="63" t="str">
        <f>IFERROR(LEFT(B984,SEARCH("
",B984)),B984)</f>
        <v xml:space="preserve"> Finca Las Moras Seremos Torrontes San Juan
</v>
      </c>
      <c r="AR984" s="127" t="str">
        <f>IF(AS984="","",MAX(AR$868:AR983)+1)</f>
        <v/>
      </c>
      <c r="AS984" s="176" t="str">
        <f>IF(SUM(O984:AB984)&gt;0,AQ984,"")</f>
        <v/>
      </c>
      <c r="AT984" s="177" t="str">
        <f>IF(O984&gt;0,O984,"")</f>
        <v/>
      </c>
      <c r="AU984" s="178" t="str">
        <f>IF(Q984&gt;0,Q984,"")</f>
        <v/>
      </c>
      <c r="AV984" s="178" t="str">
        <f>IF(S984&gt;0,S984,"")</f>
        <v/>
      </c>
      <c r="AW984" s="178" t="str">
        <f>IF(U984&gt;0,U984,"")</f>
        <v/>
      </c>
      <c r="AX984" s="178" t="str">
        <f>IF(W984&gt;0,W984,"")</f>
        <v/>
      </c>
      <c r="AY984" s="179" t="str">
        <f>IF(Y984&gt;0,Y984,"")</f>
        <v/>
      </c>
      <c r="AZ984" s="179" t="str">
        <f>IF(AA984&gt;0,AA984,"")</f>
        <v/>
      </c>
      <c r="BA984" s="179" t="str">
        <f>IF(SUM(O984:AB984)&gt;0,(SUM(O984:AB984)*H984),"")</f>
        <v/>
      </c>
      <c r="BB984" s="179" t="str">
        <f>IF(SUM(O984:AB984)&gt;0,K984,"")</f>
        <v/>
      </c>
      <c r="BC984" s="196" t="str">
        <f>IF(SUM(O984:AB984)&gt;0,"ITEM","")</f>
        <v/>
      </c>
      <c r="BD984" s="127" t="str">
        <f>IF(BE984="","",MAX(BD$868:BD983)+1)</f>
        <v/>
      </c>
      <c r="BG984" s="200" t="str">
        <f t="shared" ref="BG984:BG1047" si="72">IFERROR(INDEX($AS$871:$AS$1399,MATCH(ROW()-ROW($BG$855),$AR$871:$AR$1399,0)),"")</f>
        <v/>
      </c>
      <c r="BH984" s="199" t="str">
        <f t="shared" ref="BH984:BH1047" si="73">IFERROR(INDEX($AT$871:$AT$1399,MATCH(ROW()-ROW($BH$855),$AR$871:$AR$1399,0)),"")</f>
        <v/>
      </c>
      <c r="BI984" s="199" t="str">
        <f t="shared" ref="BI984:BI1047" si="74">IFERROR(INDEX($AU$871:$AU$1399,MATCH(ROW()-ROW($BI$855),$AR$871:$AR$1399,0)),"")</f>
        <v/>
      </c>
      <c r="BJ984" s="199" t="str">
        <f t="shared" ref="BJ984:BJ1047" si="75">IFERROR(INDEX($AV$871:$AV$1399,MATCH(ROW()-ROW($BJ$855),$AR$871:$AR$1399,0)),"")</f>
        <v/>
      </c>
      <c r="BK984" s="199" t="str">
        <f t="shared" ref="BK984:BK1047" si="76">IFERROR(INDEX($AW$871:$AW$1399,MATCH(ROW()-ROW($BK$855),$AR$871:$AR$1399,0)),"")</f>
        <v/>
      </c>
      <c r="BL984" s="199" t="str">
        <f t="shared" ref="BL984:BL1047" si="77">IFERROR(INDEX($AX$871:$AX$1399,MATCH(ROW()-ROW($BL$855),$AR$871:$AR$1399,0)),"")</f>
        <v/>
      </c>
      <c r="BM984" s="199" t="str">
        <f t="shared" ref="BM984:BM1047" si="78">IFERROR(INDEX($AY$871:$AY$1399,MATCH(ROW()-ROW($BM$855),$AR$871:$AR$1399,0)),"")</f>
        <v/>
      </c>
      <c r="BN984" s="199" t="str">
        <f t="shared" ref="BN984:BN1047" si="79">IFERROR(INDEX($AZ$871:$AZ$1399,MATCH(ROW()-ROW($BN$855),$AR$871:$AR$1399,0)),"")</f>
        <v/>
      </c>
      <c r="BO984" s="199" t="str">
        <f t="shared" ref="BO984:BO1047" si="80">IFERROR(INDEX($BA$871:$BA$1399,MATCH(ROW()-ROW($BO$855),$AR$871:$AR$1399,0)),"")</f>
        <v/>
      </c>
      <c r="BP984" s="199" t="str">
        <f t="shared" ref="BP984:BP1047" si="81">IFERROR(INDEX($BB$871:$BB$1399,MATCH(ROW()-ROW($BP$855),$AR$871:$AR$1399,0)),"")</f>
        <v/>
      </c>
      <c r="BQ984" s="202" t="str">
        <f t="shared" ref="BQ984:BQ1047" si="82">IFERROR(INDEX($BC$871:$BC$1399,MATCH(ROW()-ROW($BQ$855),$AR$871:$AR$1399,0)),"")</f>
        <v/>
      </c>
      <c r="BR984" s="200" t="str">
        <f t="shared" ref="BR984:BR1047" si="83">IFERROR(INDEX($BE$871:$BE$1399,MATCH(ROW()-ROW($BR$855),$BD$871:$BD$1399,0)),"")</f>
        <v/>
      </c>
      <c r="BS984" s="202" t="str">
        <f t="shared" ref="BS984:BS1047" si="84">IFERROR(INDEX($BF$871:$BF$1399,MATCH(ROW()-ROW($BS$855),$BD$871:$BD$1399,0)),"")</f>
        <v/>
      </c>
    </row>
    <row r="985" spans="1:71" ht="25.25" customHeight="1">
      <c r="A985" s="53"/>
      <c r="B985" s="308"/>
      <c r="C985" s="308"/>
      <c r="D985" s="308"/>
      <c r="E985" s="308"/>
      <c r="F985" s="308"/>
      <c r="G985" s="308"/>
      <c r="H985" s="372"/>
      <c r="I985" s="372"/>
      <c r="J985" s="373"/>
      <c r="K985" s="342"/>
      <c r="L985" s="343"/>
      <c r="M985" s="343"/>
      <c r="N985" s="344"/>
      <c r="O985" s="341"/>
      <c r="P985" s="341"/>
      <c r="Q985" s="340"/>
      <c r="R985" s="340"/>
      <c r="S985" s="341"/>
      <c r="T985" s="341"/>
      <c r="U985" s="340"/>
      <c r="V985" s="340"/>
      <c r="W985" s="341"/>
      <c r="X985" s="341"/>
      <c r="Y985" s="340"/>
      <c r="Z985" s="340"/>
      <c r="AA985" s="341"/>
      <c r="AB985" s="341"/>
      <c r="AC985" s="345"/>
      <c r="AD985" s="346"/>
      <c r="AE985" s="346"/>
      <c r="AF985" s="21"/>
      <c r="AG985" s="339"/>
      <c r="AQ985" s="63" t="str">
        <f>IFERROR(LEFT(B984,SEARCH("
",B984)),B984)</f>
        <v xml:space="preserve"> Finca Las Moras Seremos Torrontes San Juan
</v>
      </c>
      <c r="AR985" s="127" t="str">
        <f>IF(AS985="","",MAX(AR$868:AR984)+1)</f>
        <v/>
      </c>
      <c r="AS985" s="140" t="str">
        <f>IF(SUM(O985:AB985)&gt;0,AQ985,"")</f>
        <v/>
      </c>
      <c r="AT985" s="175" t="str">
        <f>IF(O985&gt;0,O985,"")</f>
        <v/>
      </c>
      <c r="AU985" s="143" t="str">
        <f>IF(Q985&gt;0,Q985,"")</f>
        <v/>
      </c>
      <c r="AV985" s="143" t="str">
        <f>IF(S985&gt;0,S985,"")</f>
        <v/>
      </c>
      <c r="AW985" s="143" t="str">
        <f>IF(U985&gt;0,U985,"")</f>
        <v/>
      </c>
      <c r="AX985" s="143" t="str">
        <f>IF(W985&gt;0,W985,"")</f>
        <v/>
      </c>
      <c r="AY985" s="144" t="str">
        <f>IF(Y985&gt;0,Y985,"")</f>
        <v/>
      </c>
      <c r="AZ985" s="144" t="str">
        <f>IF(AA985&gt;0,AA985,"")</f>
        <v/>
      </c>
      <c r="BA985" s="179" t="str">
        <f>IF(SUM(O985:AB985)&gt;0,(SUM(O985:AB985)*H984),"")</f>
        <v/>
      </c>
      <c r="BB985" s="179" t="str">
        <f>IF(SUM(O985:AB985)&gt;0,K985,"")</f>
        <v/>
      </c>
      <c r="BC985" s="197" t="str">
        <f>IF(SUM(O985:AB985)&gt;0,"ITEM","")</f>
        <v/>
      </c>
      <c r="BD985" s="127" t="str">
        <f>IF(BE985="","",MAX(BD$868:BD984)+1)</f>
        <v/>
      </c>
      <c r="BG985" s="200" t="str">
        <f t="shared" si="72"/>
        <v/>
      </c>
      <c r="BH985" s="199" t="str">
        <f t="shared" si="73"/>
        <v/>
      </c>
      <c r="BI985" s="199" t="str">
        <f t="shared" si="74"/>
        <v/>
      </c>
      <c r="BJ985" s="199" t="str">
        <f t="shared" si="75"/>
        <v/>
      </c>
      <c r="BK985" s="199" t="str">
        <f t="shared" si="76"/>
        <v/>
      </c>
      <c r="BL985" s="199" t="str">
        <f t="shared" si="77"/>
        <v/>
      </c>
      <c r="BM985" s="199" t="str">
        <f t="shared" si="78"/>
        <v/>
      </c>
      <c r="BN985" s="199" t="str">
        <f t="shared" si="79"/>
        <v/>
      </c>
      <c r="BO985" s="199" t="str">
        <f t="shared" si="80"/>
        <v/>
      </c>
      <c r="BP985" s="199" t="str">
        <f t="shared" si="81"/>
        <v/>
      </c>
      <c r="BQ985" s="202" t="str">
        <f t="shared" si="82"/>
        <v/>
      </c>
      <c r="BR985" s="200" t="str">
        <f t="shared" si="83"/>
        <v/>
      </c>
      <c r="BS985" s="202" t="str">
        <f t="shared" si="84"/>
        <v/>
      </c>
    </row>
    <row r="986" spans="1:71" ht="7.25" customHeight="1">
      <c r="A986" s="21"/>
      <c r="B986" s="294"/>
      <c r="C986" s="294"/>
      <c r="D986" s="294"/>
      <c r="E986" s="294"/>
      <c r="F986" s="294"/>
      <c r="G986" s="294"/>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R986" s="127" t="str">
        <f>IF(AS986="","",MAX(AR$868:AR985)+1)</f>
        <v/>
      </c>
      <c r="BD986" s="127" t="str">
        <f>IF(BE986="","",MAX(BD$868:BD985)+1)</f>
        <v/>
      </c>
      <c r="BG986" s="200" t="str">
        <f t="shared" si="72"/>
        <v/>
      </c>
      <c r="BH986" s="199" t="str">
        <f t="shared" si="73"/>
        <v/>
      </c>
      <c r="BI986" s="199" t="str">
        <f t="shared" si="74"/>
        <v/>
      </c>
      <c r="BJ986" s="199" t="str">
        <f t="shared" si="75"/>
        <v/>
      </c>
      <c r="BK986" s="199" t="str">
        <f t="shared" si="76"/>
        <v/>
      </c>
      <c r="BL986" s="199" t="str">
        <f t="shared" si="77"/>
        <v/>
      </c>
      <c r="BM986" s="199" t="str">
        <f t="shared" si="78"/>
        <v/>
      </c>
      <c r="BN986" s="199" t="str">
        <f t="shared" si="79"/>
        <v/>
      </c>
      <c r="BO986" s="199" t="str">
        <f t="shared" si="80"/>
        <v/>
      </c>
      <c r="BP986" s="199" t="str">
        <f t="shared" si="81"/>
        <v/>
      </c>
      <c r="BQ986" s="202" t="str">
        <f t="shared" si="82"/>
        <v/>
      </c>
      <c r="BR986" s="200" t="str">
        <f t="shared" si="83"/>
        <v/>
      </c>
      <c r="BS986" s="202" t="str">
        <f t="shared" si="84"/>
        <v/>
      </c>
    </row>
    <row r="987" spans="1:71" ht="25.25" customHeight="1">
      <c r="A987" s="53"/>
      <c r="B987" s="308" t="s">
        <v>575</v>
      </c>
      <c r="C987" s="308"/>
      <c r="D987" s="308"/>
      <c r="E987" s="308"/>
      <c r="F987" s="308"/>
      <c r="G987" s="308"/>
      <c r="H987" s="372">
        <f>VLOOKUP($AG987,PriceList,3,FALSE)</f>
        <v>17.100000000000001</v>
      </c>
      <c r="I987" s="372"/>
      <c r="J987" s="373"/>
      <c r="K987" s="342"/>
      <c r="L987" s="343"/>
      <c r="M987" s="343"/>
      <c r="N987" s="344"/>
      <c r="O987" s="341"/>
      <c r="P987" s="341"/>
      <c r="Q987" s="340"/>
      <c r="R987" s="340"/>
      <c r="S987" s="341"/>
      <c r="T987" s="341"/>
      <c r="U987" s="340"/>
      <c r="V987" s="340"/>
      <c r="W987" s="341"/>
      <c r="X987" s="341"/>
      <c r="Y987" s="340"/>
      <c r="Z987" s="340"/>
      <c r="AA987" s="341"/>
      <c r="AB987" s="341"/>
      <c r="AC987" s="345">
        <f>(SUM(O987:AB988))*H987</f>
        <v>0</v>
      </c>
      <c r="AD987" s="346"/>
      <c r="AE987" s="346"/>
      <c r="AF987" s="21"/>
      <c r="AG987" s="339" t="s">
        <v>2298</v>
      </c>
      <c r="AJ987" s="90" t="b">
        <f>OR(ISERROR(AC987),ISERROR(H987))</f>
        <v>0</v>
      </c>
      <c r="AQ987" s="63" t="str">
        <f>IFERROR(LEFT(B987,SEARCH("
",B987)),B987)</f>
        <v xml:space="preserve">Monte Verde Merlot Rose (Central Valley)
</v>
      </c>
      <c r="AR987" s="127" t="str">
        <f>IF(AS987="","",MAX(AR$868:AR986)+1)</f>
        <v/>
      </c>
      <c r="AS987" s="176" t="str">
        <f>IF(SUM(O987:AB987)&gt;0,AQ987,"")</f>
        <v/>
      </c>
      <c r="AT987" s="177" t="str">
        <f>IF(O987&gt;0,O987,"")</f>
        <v/>
      </c>
      <c r="AU987" s="178" t="str">
        <f>IF(Q987&gt;0,Q987,"")</f>
        <v/>
      </c>
      <c r="AV987" s="178" t="str">
        <f>IF(S987&gt;0,S987,"")</f>
        <v/>
      </c>
      <c r="AW987" s="178" t="str">
        <f>IF(U987&gt;0,U987,"")</f>
        <v/>
      </c>
      <c r="AX987" s="178" t="str">
        <f>IF(W987&gt;0,W987,"")</f>
        <v/>
      </c>
      <c r="AY987" s="179" t="str">
        <f>IF(Y987&gt;0,Y987,"")</f>
        <v/>
      </c>
      <c r="AZ987" s="179" t="str">
        <f>IF(AA987&gt;0,AA987,"")</f>
        <v/>
      </c>
      <c r="BA987" s="179" t="str">
        <f>IF(SUM(O987:AB987)&gt;0,(SUM(O987:AB987)*H987),"")</f>
        <v/>
      </c>
      <c r="BB987" s="179" t="str">
        <f>IF(SUM(O987:AB987)&gt;0,K987,"")</f>
        <v/>
      </c>
      <c r="BC987" s="196" t="str">
        <f>IF(SUM(O987:AB987)&gt;0,"ITEM","")</f>
        <v/>
      </c>
      <c r="BD987" s="127" t="str">
        <f>IF(BE987="","",MAX(BD$868:BD986)+1)</f>
        <v/>
      </c>
      <c r="BG987" s="200" t="str">
        <f t="shared" si="72"/>
        <v/>
      </c>
      <c r="BH987" s="199" t="str">
        <f t="shared" si="73"/>
        <v/>
      </c>
      <c r="BI987" s="199" t="str">
        <f t="shared" si="74"/>
        <v/>
      </c>
      <c r="BJ987" s="199" t="str">
        <f t="shared" si="75"/>
        <v/>
      </c>
      <c r="BK987" s="199" t="str">
        <f t="shared" si="76"/>
        <v/>
      </c>
      <c r="BL987" s="199" t="str">
        <f t="shared" si="77"/>
        <v/>
      </c>
      <c r="BM987" s="199" t="str">
        <f t="shared" si="78"/>
        <v/>
      </c>
      <c r="BN987" s="199" t="str">
        <f t="shared" si="79"/>
        <v/>
      </c>
      <c r="BO987" s="199" t="str">
        <f t="shared" si="80"/>
        <v/>
      </c>
      <c r="BP987" s="199" t="str">
        <f t="shared" si="81"/>
        <v/>
      </c>
      <c r="BQ987" s="202" t="str">
        <f t="shared" si="82"/>
        <v/>
      </c>
      <c r="BR987" s="200" t="str">
        <f t="shared" si="83"/>
        <v/>
      </c>
      <c r="BS987" s="202" t="str">
        <f t="shared" si="84"/>
        <v/>
      </c>
    </row>
    <row r="988" spans="1:71" ht="25.25" customHeight="1">
      <c r="A988" s="53"/>
      <c r="B988" s="308"/>
      <c r="C988" s="308"/>
      <c r="D988" s="308"/>
      <c r="E988" s="308"/>
      <c r="F988" s="308"/>
      <c r="G988" s="308"/>
      <c r="H988" s="372"/>
      <c r="I988" s="372"/>
      <c r="J988" s="373"/>
      <c r="K988" s="342"/>
      <c r="L988" s="343"/>
      <c r="M988" s="343"/>
      <c r="N988" s="344"/>
      <c r="O988" s="341"/>
      <c r="P988" s="341"/>
      <c r="Q988" s="340"/>
      <c r="R988" s="340"/>
      <c r="S988" s="341"/>
      <c r="T988" s="341"/>
      <c r="U988" s="340"/>
      <c r="V988" s="340"/>
      <c r="W988" s="341"/>
      <c r="X988" s="341"/>
      <c r="Y988" s="340"/>
      <c r="Z988" s="340"/>
      <c r="AA988" s="341"/>
      <c r="AB988" s="341"/>
      <c r="AC988" s="345"/>
      <c r="AD988" s="346"/>
      <c r="AE988" s="346"/>
      <c r="AF988" s="21"/>
      <c r="AG988" s="339"/>
      <c r="AQ988" s="63" t="str">
        <f>IFERROR(LEFT(B987,SEARCH("
",B987)),B987)</f>
        <v xml:space="preserve">Monte Verde Merlot Rose (Central Valley)
</v>
      </c>
      <c r="AR988" s="127" t="str">
        <f>IF(AS988="","",MAX(AR$868:AR987)+1)</f>
        <v/>
      </c>
      <c r="AS988" s="140" t="str">
        <f>IF(SUM(O988:AB988)&gt;0,AQ988,"")</f>
        <v/>
      </c>
      <c r="AT988" s="175" t="str">
        <f>IF(O988&gt;0,O988,"")</f>
        <v/>
      </c>
      <c r="AU988" s="143" t="str">
        <f>IF(Q988&gt;0,Q988,"")</f>
        <v/>
      </c>
      <c r="AV988" s="143" t="str">
        <f>IF(S988&gt;0,S988,"")</f>
        <v/>
      </c>
      <c r="AW988" s="143" t="str">
        <f>IF(U988&gt;0,U988,"")</f>
        <v/>
      </c>
      <c r="AX988" s="143" t="str">
        <f>IF(W988&gt;0,W988,"")</f>
        <v/>
      </c>
      <c r="AY988" s="144" t="str">
        <f>IF(Y988&gt;0,Y988,"")</f>
        <v/>
      </c>
      <c r="AZ988" s="144" t="str">
        <f>IF(AA988&gt;0,AA988,"")</f>
        <v/>
      </c>
      <c r="BA988" s="179" t="str">
        <f>IF(SUM(O988:AB988)&gt;0,(SUM(O988:AB988)*H987),"")</f>
        <v/>
      </c>
      <c r="BB988" s="179" t="str">
        <f>IF(SUM(O988:AB988)&gt;0,K988,"")</f>
        <v/>
      </c>
      <c r="BC988" s="197" t="str">
        <f>IF(SUM(O988:AB988)&gt;0,"ITEM","")</f>
        <v/>
      </c>
      <c r="BD988" s="127" t="str">
        <f>IF(BE988="","",MAX(BD$868:BD987)+1)</f>
        <v/>
      </c>
      <c r="BG988" s="200" t="str">
        <f t="shared" si="72"/>
        <v/>
      </c>
      <c r="BH988" s="199" t="str">
        <f t="shared" si="73"/>
        <v/>
      </c>
      <c r="BI988" s="199" t="str">
        <f t="shared" si="74"/>
        <v/>
      </c>
      <c r="BJ988" s="199" t="str">
        <f t="shared" si="75"/>
        <v/>
      </c>
      <c r="BK988" s="199" t="str">
        <f t="shared" si="76"/>
        <v/>
      </c>
      <c r="BL988" s="199" t="str">
        <f t="shared" si="77"/>
        <v/>
      </c>
      <c r="BM988" s="199" t="str">
        <f t="shared" si="78"/>
        <v/>
      </c>
      <c r="BN988" s="199" t="str">
        <f t="shared" si="79"/>
        <v/>
      </c>
      <c r="BO988" s="199" t="str">
        <f t="shared" si="80"/>
        <v/>
      </c>
      <c r="BP988" s="199" t="str">
        <f t="shared" si="81"/>
        <v/>
      </c>
      <c r="BQ988" s="202" t="str">
        <f t="shared" si="82"/>
        <v/>
      </c>
      <c r="BR988" s="200" t="str">
        <f t="shared" si="83"/>
        <v/>
      </c>
      <c r="BS988" s="202" t="str">
        <f t="shared" si="84"/>
        <v/>
      </c>
    </row>
    <row r="989" spans="1:71" ht="7.25" customHeight="1">
      <c r="A989" s="21"/>
      <c r="B989" s="294"/>
      <c r="C989" s="294"/>
      <c r="D989" s="294"/>
      <c r="E989" s="294"/>
      <c r="F989" s="294"/>
      <c r="G989" s="294"/>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R989" s="127" t="str">
        <f>IF(AS989="","",MAX(AR$868:AR988)+1)</f>
        <v/>
      </c>
      <c r="BD989" s="127" t="str">
        <f>IF(BE989="","",MAX(BD$868:BD988)+1)</f>
        <v/>
      </c>
      <c r="BG989" s="200" t="str">
        <f t="shared" si="72"/>
        <v/>
      </c>
      <c r="BH989" s="199" t="str">
        <f t="shared" si="73"/>
        <v/>
      </c>
      <c r="BI989" s="199" t="str">
        <f t="shared" si="74"/>
        <v/>
      </c>
      <c r="BJ989" s="199" t="str">
        <f t="shared" si="75"/>
        <v/>
      </c>
      <c r="BK989" s="199" t="str">
        <f t="shared" si="76"/>
        <v/>
      </c>
      <c r="BL989" s="199" t="str">
        <f t="shared" si="77"/>
        <v/>
      </c>
      <c r="BM989" s="199" t="str">
        <f t="shared" si="78"/>
        <v/>
      </c>
      <c r="BN989" s="199" t="str">
        <f t="shared" si="79"/>
        <v/>
      </c>
      <c r="BO989" s="199" t="str">
        <f t="shared" si="80"/>
        <v/>
      </c>
      <c r="BP989" s="199" t="str">
        <f t="shared" si="81"/>
        <v/>
      </c>
      <c r="BQ989" s="202" t="str">
        <f t="shared" si="82"/>
        <v/>
      </c>
      <c r="BR989" s="200" t="str">
        <f t="shared" si="83"/>
        <v/>
      </c>
      <c r="BS989" s="202" t="str">
        <f t="shared" si="84"/>
        <v/>
      </c>
    </row>
    <row r="990" spans="1:71" ht="25.25" customHeight="1">
      <c r="A990" s="53"/>
      <c r="B990" s="308" t="s">
        <v>576</v>
      </c>
      <c r="C990" s="308"/>
      <c r="D990" s="308"/>
      <c r="E990" s="308"/>
      <c r="F990" s="308"/>
      <c r="G990" s="308"/>
      <c r="H990" s="372">
        <f>VLOOKUP($AG990,PriceList,3,FALSE)</f>
        <v>17.100000000000001</v>
      </c>
      <c r="I990" s="372"/>
      <c r="J990" s="373"/>
      <c r="K990" s="342"/>
      <c r="L990" s="343"/>
      <c r="M990" s="343"/>
      <c r="N990" s="344"/>
      <c r="O990" s="341"/>
      <c r="P990" s="341"/>
      <c r="Q990" s="340"/>
      <c r="R990" s="340"/>
      <c r="S990" s="341"/>
      <c r="T990" s="341"/>
      <c r="U990" s="340"/>
      <c r="V990" s="340"/>
      <c r="W990" s="341"/>
      <c r="X990" s="341"/>
      <c r="Y990" s="340"/>
      <c r="Z990" s="340"/>
      <c r="AA990" s="341"/>
      <c r="AB990" s="341"/>
      <c r="AC990" s="345">
        <f>(SUM(O990:AB991))*H990</f>
        <v>0</v>
      </c>
      <c r="AD990" s="346"/>
      <c r="AE990" s="346"/>
      <c r="AF990" s="21"/>
      <c r="AG990" s="339" t="s">
        <v>2300</v>
      </c>
      <c r="AJ990" s="90" t="b">
        <f>OR(ISERROR(AC990),ISERROR(H990))</f>
        <v>0</v>
      </c>
      <c r="AQ990" s="63" t="str">
        <f>IFERROR(LEFT(B990,SEARCH("
",B990)),B990)</f>
        <v xml:space="preserve">Monte Verde Sauvignon Blanc (Central Valley)
</v>
      </c>
      <c r="AR990" s="127" t="str">
        <f>IF(AS990="","",MAX(AR$868:AR989)+1)</f>
        <v/>
      </c>
      <c r="AS990" s="176" t="str">
        <f>IF(SUM(O990:AB990)&gt;0,AQ990,"")</f>
        <v/>
      </c>
      <c r="AT990" s="177" t="str">
        <f>IF(O990&gt;0,O990,"")</f>
        <v/>
      </c>
      <c r="AU990" s="178" t="str">
        <f>IF(Q990&gt;0,Q990,"")</f>
        <v/>
      </c>
      <c r="AV990" s="178" t="str">
        <f>IF(S990&gt;0,S990,"")</f>
        <v/>
      </c>
      <c r="AW990" s="178" t="str">
        <f>IF(U990&gt;0,U990,"")</f>
        <v/>
      </c>
      <c r="AX990" s="178" t="str">
        <f>IF(W990&gt;0,W990,"")</f>
        <v/>
      </c>
      <c r="AY990" s="179" t="str">
        <f>IF(Y990&gt;0,Y990,"")</f>
        <v/>
      </c>
      <c r="AZ990" s="179" t="str">
        <f>IF(AA990&gt;0,AA990,"")</f>
        <v/>
      </c>
      <c r="BA990" s="179" t="str">
        <f>IF(SUM(O990:AB990)&gt;0,(SUM(O990:AB990)*H990),"")</f>
        <v/>
      </c>
      <c r="BB990" s="179" t="str">
        <f>IF(SUM(O990:AB990)&gt;0,K990,"")</f>
        <v/>
      </c>
      <c r="BC990" s="196" t="str">
        <f>IF(SUM(O990:AB990)&gt;0,"ITEM","")</f>
        <v/>
      </c>
      <c r="BD990" s="127" t="str">
        <f>IF(BE990="","",MAX(BD$868:BD989)+1)</f>
        <v/>
      </c>
      <c r="BG990" s="200" t="str">
        <f t="shared" si="72"/>
        <v/>
      </c>
      <c r="BH990" s="199" t="str">
        <f t="shared" si="73"/>
        <v/>
      </c>
      <c r="BI990" s="199" t="str">
        <f t="shared" si="74"/>
        <v/>
      </c>
      <c r="BJ990" s="199" t="str">
        <f t="shared" si="75"/>
        <v/>
      </c>
      <c r="BK990" s="199" t="str">
        <f t="shared" si="76"/>
        <v/>
      </c>
      <c r="BL990" s="199" t="str">
        <f t="shared" si="77"/>
        <v/>
      </c>
      <c r="BM990" s="199" t="str">
        <f t="shared" si="78"/>
        <v/>
      </c>
      <c r="BN990" s="199" t="str">
        <f t="shared" si="79"/>
        <v/>
      </c>
      <c r="BO990" s="199" t="str">
        <f t="shared" si="80"/>
        <v/>
      </c>
      <c r="BP990" s="199" t="str">
        <f t="shared" si="81"/>
        <v/>
      </c>
      <c r="BQ990" s="202" t="str">
        <f t="shared" si="82"/>
        <v/>
      </c>
      <c r="BR990" s="200" t="str">
        <f t="shared" si="83"/>
        <v/>
      </c>
      <c r="BS990" s="202" t="str">
        <f t="shared" si="84"/>
        <v/>
      </c>
    </row>
    <row r="991" spans="1:71" ht="25.25" customHeight="1">
      <c r="A991" s="53"/>
      <c r="B991" s="308"/>
      <c r="C991" s="308"/>
      <c r="D991" s="308"/>
      <c r="E991" s="308"/>
      <c r="F991" s="308"/>
      <c r="G991" s="308"/>
      <c r="H991" s="372"/>
      <c r="I991" s="372"/>
      <c r="J991" s="373"/>
      <c r="K991" s="342"/>
      <c r="L991" s="343"/>
      <c r="M991" s="343"/>
      <c r="N991" s="344"/>
      <c r="O991" s="341"/>
      <c r="P991" s="341"/>
      <c r="Q991" s="340"/>
      <c r="R991" s="340"/>
      <c r="S991" s="341"/>
      <c r="T991" s="341"/>
      <c r="U991" s="340"/>
      <c r="V991" s="340"/>
      <c r="W991" s="341"/>
      <c r="X991" s="341"/>
      <c r="Y991" s="340"/>
      <c r="Z991" s="340"/>
      <c r="AA991" s="341"/>
      <c r="AB991" s="341"/>
      <c r="AC991" s="345"/>
      <c r="AD991" s="346"/>
      <c r="AE991" s="346"/>
      <c r="AF991" s="21"/>
      <c r="AG991" s="339"/>
      <c r="AQ991" s="63" t="str">
        <f>IFERROR(LEFT(B990,SEARCH("
",B990)),B990)</f>
        <v xml:space="preserve">Monte Verde Sauvignon Blanc (Central Valley)
</v>
      </c>
      <c r="AR991" s="127" t="str">
        <f>IF(AS991="","",MAX(AR$868:AR990)+1)</f>
        <v/>
      </c>
      <c r="AS991" s="140" t="str">
        <f>IF(SUM(O991:AB991)&gt;0,AQ991,"")</f>
        <v/>
      </c>
      <c r="AT991" s="175" t="str">
        <f>IF(O991&gt;0,O991,"")</f>
        <v/>
      </c>
      <c r="AU991" s="143" t="str">
        <f>IF(Q991&gt;0,Q991,"")</f>
        <v/>
      </c>
      <c r="AV991" s="143" t="str">
        <f>IF(S991&gt;0,S991,"")</f>
        <v/>
      </c>
      <c r="AW991" s="143" t="str">
        <f>IF(U991&gt;0,U991,"")</f>
        <v/>
      </c>
      <c r="AX991" s="143" t="str">
        <f>IF(W991&gt;0,W991,"")</f>
        <v/>
      </c>
      <c r="AY991" s="144" t="str">
        <f>IF(Y991&gt;0,Y991,"")</f>
        <v/>
      </c>
      <c r="AZ991" s="144" t="str">
        <f>IF(AA991&gt;0,AA991,"")</f>
        <v/>
      </c>
      <c r="BA991" s="179" t="str">
        <f>IF(SUM(O991:AB991)&gt;0,(SUM(O991:AB991)*H990),"")</f>
        <v/>
      </c>
      <c r="BB991" s="179" t="str">
        <f>IF(SUM(O991:AB991)&gt;0,K991,"")</f>
        <v/>
      </c>
      <c r="BC991" s="197" t="str">
        <f>IF(SUM(O991:AB991)&gt;0,"ITEM","")</f>
        <v/>
      </c>
      <c r="BD991" s="127" t="str">
        <f>IF(BE991="","",MAX(BD$868:BD990)+1)</f>
        <v/>
      </c>
      <c r="BG991" s="200" t="str">
        <f t="shared" si="72"/>
        <v/>
      </c>
      <c r="BH991" s="199" t="str">
        <f t="shared" si="73"/>
        <v/>
      </c>
      <c r="BI991" s="199" t="str">
        <f t="shared" si="74"/>
        <v/>
      </c>
      <c r="BJ991" s="199" t="str">
        <f t="shared" si="75"/>
        <v/>
      </c>
      <c r="BK991" s="199" t="str">
        <f t="shared" si="76"/>
        <v/>
      </c>
      <c r="BL991" s="199" t="str">
        <f t="shared" si="77"/>
        <v/>
      </c>
      <c r="BM991" s="199" t="str">
        <f t="shared" si="78"/>
        <v/>
      </c>
      <c r="BN991" s="199" t="str">
        <f t="shared" si="79"/>
        <v/>
      </c>
      <c r="BO991" s="199" t="str">
        <f t="shared" si="80"/>
        <v/>
      </c>
      <c r="BP991" s="199" t="str">
        <f t="shared" si="81"/>
        <v/>
      </c>
      <c r="BQ991" s="202" t="str">
        <f t="shared" si="82"/>
        <v/>
      </c>
      <c r="BR991" s="200" t="str">
        <f t="shared" si="83"/>
        <v/>
      </c>
      <c r="BS991" s="202" t="str">
        <f t="shared" si="84"/>
        <v/>
      </c>
    </row>
    <row r="992" spans="1:71" ht="7.25" customHeight="1">
      <c r="A992" s="21"/>
      <c r="B992" s="294"/>
      <c r="C992" s="294"/>
      <c r="D992" s="294"/>
      <c r="E992" s="294"/>
      <c r="F992" s="294"/>
      <c r="G992" s="294"/>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R992" s="127" t="str">
        <f>IF(AS992="","",MAX(AR$868:AR991)+1)</f>
        <v/>
      </c>
      <c r="BD992" s="127" t="str">
        <f>IF(BE992="","",MAX(BD$868:BD991)+1)</f>
        <v/>
      </c>
      <c r="BG992" s="200" t="str">
        <f t="shared" si="72"/>
        <v/>
      </c>
      <c r="BH992" s="199" t="str">
        <f t="shared" si="73"/>
        <v/>
      </c>
      <c r="BI992" s="199" t="str">
        <f t="shared" si="74"/>
        <v/>
      </c>
      <c r="BJ992" s="199" t="str">
        <f t="shared" si="75"/>
        <v/>
      </c>
      <c r="BK992" s="199" t="str">
        <f t="shared" si="76"/>
        <v/>
      </c>
      <c r="BL992" s="199" t="str">
        <f t="shared" si="77"/>
        <v/>
      </c>
      <c r="BM992" s="199" t="str">
        <f t="shared" si="78"/>
        <v/>
      </c>
      <c r="BN992" s="199" t="str">
        <f t="shared" si="79"/>
        <v/>
      </c>
      <c r="BO992" s="199" t="str">
        <f t="shared" si="80"/>
        <v/>
      </c>
      <c r="BP992" s="199" t="str">
        <f t="shared" si="81"/>
        <v/>
      </c>
      <c r="BQ992" s="202" t="str">
        <f t="shared" si="82"/>
        <v/>
      </c>
      <c r="BR992" s="200" t="str">
        <f t="shared" si="83"/>
        <v/>
      </c>
      <c r="BS992" s="202" t="str">
        <f t="shared" si="84"/>
        <v/>
      </c>
    </row>
    <row r="993" spans="1:71" ht="25.25" customHeight="1">
      <c r="A993" s="53"/>
      <c r="B993" s="308" t="s">
        <v>577</v>
      </c>
      <c r="C993" s="308"/>
      <c r="D993" s="308"/>
      <c r="E993" s="308"/>
      <c r="F993" s="308"/>
      <c r="G993" s="308"/>
      <c r="H993" s="372">
        <f>VLOOKUP($AG993,PriceList,3,FALSE)</f>
        <v>17.100000000000001</v>
      </c>
      <c r="I993" s="372"/>
      <c r="J993" s="373"/>
      <c r="K993" s="342"/>
      <c r="L993" s="343"/>
      <c r="M993" s="343"/>
      <c r="N993" s="344"/>
      <c r="O993" s="341"/>
      <c r="P993" s="341"/>
      <c r="Q993" s="340"/>
      <c r="R993" s="340"/>
      <c r="S993" s="341"/>
      <c r="T993" s="341"/>
      <c r="U993" s="340"/>
      <c r="V993" s="340"/>
      <c r="W993" s="341"/>
      <c r="X993" s="341"/>
      <c r="Y993" s="340"/>
      <c r="Z993" s="340"/>
      <c r="AA993" s="341"/>
      <c r="AB993" s="341"/>
      <c r="AC993" s="345">
        <f>(SUM(O993:AB994))*H993</f>
        <v>0</v>
      </c>
      <c r="AD993" s="346"/>
      <c r="AE993" s="346"/>
      <c r="AF993" s="21"/>
      <c r="AG993" s="339" t="s">
        <v>2296</v>
      </c>
      <c r="AJ993" s="90" t="b">
        <f>OR(ISERROR(AC993),ISERROR(H993))</f>
        <v>0</v>
      </c>
      <c r="AQ993" s="63" t="str">
        <f>IFERROR(LEFT(B993,SEARCH("
",B993)),B993)</f>
        <v xml:space="preserve">Monte Verde Merlot
</v>
      </c>
      <c r="AR993" s="127" t="str">
        <f>IF(AS993="","",MAX(AR$868:AR992)+1)</f>
        <v/>
      </c>
      <c r="AS993" s="176" t="str">
        <f>IF(SUM(O993:AB993)&gt;0,AQ993,"")</f>
        <v/>
      </c>
      <c r="AT993" s="177" t="str">
        <f>IF(O993&gt;0,O993,"")</f>
        <v/>
      </c>
      <c r="AU993" s="178" t="str">
        <f>IF(Q993&gt;0,Q993,"")</f>
        <v/>
      </c>
      <c r="AV993" s="178" t="str">
        <f>IF(S993&gt;0,S993,"")</f>
        <v/>
      </c>
      <c r="AW993" s="178" t="str">
        <f>IF(U993&gt;0,U993,"")</f>
        <v/>
      </c>
      <c r="AX993" s="178" t="str">
        <f>IF(W993&gt;0,W993,"")</f>
        <v/>
      </c>
      <c r="AY993" s="179" t="str">
        <f>IF(Y993&gt;0,Y993,"")</f>
        <v/>
      </c>
      <c r="AZ993" s="179" t="str">
        <f>IF(AA993&gt;0,AA993,"")</f>
        <v/>
      </c>
      <c r="BA993" s="179" t="str">
        <f>IF(SUM(O993:AB993)&gt;0,(SUM(O993:AB993)*H993),"")</f>
        <v/>
      </c>
      <c r="BB993" s="179" t="str">
        <f>IF(SUM(O993:AB993)&gt;0,K993,"")</f>
        <v/>
      </c>
      <c r="BC993" s="196" t="str">
        <f>IF(SUM(O993:AB993)&gt;0,"ITEM","")</f>
        <v/>
      </c>
      <c r="BD993" s="127" t="str">
        <f>IF(BE993="","",MAX(BD$868:BD992)+1)</f>
        <v/>
      </c>
      <c r="BG993" s="200" t="str">
        <f t="shared" si="72"/>
        <v/>
      </c>
      <c r="BH993" s="199" t="str">
        <f t="shared" si="73"/>
        <v/>
      </c>
      <c r="BI993" s="199" t="str">
        <f t="shared" si="74"/>
        <v/>
      </c>
      <c r="BJ993" s="199" t="str">
        <f t="shared" si="75"/>
        <v/>
      </c>
      <c r="BK993" s="199" t="str">
        <f t="shared" si="76"/>
        <v/>
      </c>
      <c r="BL993" s="199" t="str">
        <f t="shared" si="77"/>
        <v/>
      </c>
      <c r="BM993" s="199" t="str">
        <f t="shared" si="78"/>
        <v/>
      </c>
      <c r="BN993" s="199" t="str">
        <f t="shared" si="79"/>
        <v/>
      </c>
      <c r="BO993" s="199" t="str">
        <f t="shared" si="80"/>
        <v/>
      </c>
      <c r="BP993" s="199" t="str">
        <f t="shared" si="81"/>
        <v/>
      </c>
      <c r="BQ993" s="202" t="str">
        <f t="shared" si="82"/>
        <v/>
      </c>
      <c r="BR993" s="200" t="str">
        <f t="shared" si="83"/>
        <v/>
      </c>
      <c r="BS993" s="202" t="str">
        <f t="shared" si="84"/>
        <v/>
      </c>
    </row>
    <row r="994" spans="1:71" ht="25.25" customHeight="1">
      <c r="A994" s="53"/>
      <c r="B994" s="308"/>
      <c r="C994" s="308"/>
      <c r="D994" s="308"/>
      <c r="E994" s="308"/>
      <c r="F994" s="308"/>
      <c r="G994" s="308"/>
      <c r="H994" s="372"/>
      <c r="I994" s="372"/>
      <c r="J994" s="373"/>
      <c r="K994" s="342"/>
      <c r="L994" s="343"/>
      <c r="M994" s="343"/>
      <c r="N994" s="344"/>
      <c r="O994" s="341"/>
      <c r="P994" s="341"/>
      <c r="Q994" s="340"/>
      <c r="R994" s="340"/>
      <c r="S994" s="341"/>
      <c r="T994" s="341"/>
      <c r="U994" s="340"/>
      <c r="V994" s="340"/>
      <c r="W994" s="341"/>
      <c r="X994" s="341"/>
      <c r="Y994" s="340"/>
      <c r="Z994" s="340"/>
      <c r="AA994" s="341"/>
      <c r="AB994" s="341"/>
      <c r="AC994" s="345"/>
      <c r="AD994" s="346"/>
      <c r="AE994" s="346"/>
      <c r="AF994" s="21"/>
      <c r="AG994" s="339"/>
      <c r="AQ994" s="63" t="str">
        <f>IFERROR(LEFT(B993,SEARCH("
",B993)),B993)</f>
        <v xml:space="preserve">Monte Verde Merlot
</v>
      </c>
      <c r="AR994" s="127" t="str">
        <f>IF(AS994="","",MAX(AR$868:AR993)+1)</f>
        <v/>
      </c>
      <c r="AS994" s="140" t="str">
        <f>IF(SUM(O994:AB994)&gt;0,AQ994,"")</f>
        <v/>
      </c>
      <c r="AT994" s="175" t="str">
        <f>IF(O994&gt;0,O994,"")</f>
        <v/>
      </c>
      <c r="AU994" s="143" t="str">
        <f>IF(Q994&gt;0,Q994,"")</f>
        <v/>
      </c>
      <c r="AV994" s="143" t="str">
        <f>IF(S994&gt;0,S994,"")</f>
        <v/>
      </c>
      <c r="AW994" s="143" t="str">
        <f>IF(U994&gt;0,U994,"")</f>
        <v/>
      </c>
      <c r="AX994" s="143" t="str">
        <f>IF(W994&gt;0,W994,"")</f>
        <v/>
      </c>
      <c r="AY994" s="144" t="str">
        <f>IF(Y994&gt;0,Y994,"")</f>
        <v/>
      </c>
      <c r="AZ994" s="144" t="str">
        <f>IF(AA994&gt;0,AA994,"")</f>
        <v/>
      </c>
      <c r="BA994" s="179" t="str">
        <f>IF(SUM(O994:AB994)&gt;0,(SUM(O994:AB994)*H993),"")</f>
        <v/>
      </c>
      <c r="BB994" s="179" t="str">
        <f>IF(SUM(O994:AB994)&gt;0,K994,"")</f>
        <v/>
      </c>
      <c r="BC994" s="197" t="str">
        <f>IF(SUM(O994:AB994)&gt;0,"ITEM","")</f>
        <v/>
      </c>
      <c r="BD994" s="127" t="str">
        <f>IF(BE994="","",MAX(BD$868:BD993)+1)</f>
        <v/>
      </c>
      <c r="BG994" s="200" t="str">
        <f t="shared" si="72"/>
        <v/>
      </c>
      <c r="BH994" s="199" t="str">
        <f t="shared" si="73"/>
        <v/>
      </c>
      <c r="BI994" s="199" t="str">
        <f t="shared" si="74"/>
        <v/>
      </c>
      <c r="BJ994" s="199" t="str">
        <f t="shared" si="75"/>
        <v/>
      </c>
      <c r="BK994" s="199" t="str">
        <f t="shared" si="76"/>
        <v/>
      </c>
      <c r="BL994" s="199" t="str">
        <f t="shared" si="77"/>
        <v/>
      </c>
      <c r="BM994" s="199" t="str">
        <f t="shared" si="78"/>
        <v/>
      </c>
      <c r="BN994" s="199" t="str">
        <f t="shared" si="79"/>
        <v/>
      </c>
      <c r="BO994" s="199" t="str">
        <f t="shared" si="80"/>
        <v/>
      </c>
      <c r="BP994" s="199" t="str">
        <f t="shared" si="81"/>
        <v/>
      </c>
      <c r="BQ994" s="202" t="str">
        <f t="shared" si="82"/>
        <v/>
      </c>
      <c r="BR994" s="200" t="str">
        <f t="shared" si="83"/>
        <v/>
      </c>
      <c r="BS994" s="202" t="str">
        <f t="shared" si="84"/>
        <v/>
      </c>
    </row>
    <row r="995" spans="1:71" ht="7.25" customHeight="1">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R995" s="127" t="str">
        <f>IF(AS995="","",MAX(AR$868:AR994)+1)</f>
        <v/>
      </c>
      <c r="BD995" s="127" t="str">
        <f>IF(BE995="","",MAX(BD$868:BD994)+1)</f>
        <v/>
      </c>
      <c r="BF995" s="187" t="b">
        <f>NOT(ISBLANK(E996))</f>
        <v>0</v>
      </c>
      <c r="BG995" s="200" t="str">
        <f t="shared" si="72"/>
        <v/>
      </c>
      <c r="BH995" s="199" t="str">
        <f t="shared" si="73"/>
        <v/>
      </c>
      <c r="BI995" s="199" t="str">
        <f t="shared" si="74"/>
        <v/>
      </c>
      <c r="BJ995" s="199" t="str">
        <f t="shared" si="75"/>
        <v/>
      </c>
      <c r="BK995" s="199" t="str">
        <f t="shared" si="76"/>
        <v/>
      </c>
      <c r="BL995" s="199" t="str">
        <f t="shared" si="77"/>
        <v/>
      </c>
      <c r="BM995" s="199" t="str">
        <f t="shared" si="78"/>
        <v/>
      </c>
      <c r="BN995" s="199" t="str">
        <f t="shared" si="79"/>
        <v/>
      </c>
      <c r="BO995" s="199" t="str">
        <f t="shared" si="80"/>
        <v/>
      </c>
      <c r="BP995" s="199" t="str">
        <f t="shared" si="81"/>
        <v/>
      </c>
      <c r="BQ995" s="202" t="str">
        <f t="shared" si="82"/>
        <v/>
      </c>
      <c r="BR995" s="200" t="str">
        <f t="shared" si="83"/>
        <v/>
      </c>
      <c r="BS995" s="202" t="str">
        <f t="shared" si="84"/>
        <v/>
      </c>
    </row>
    <row r="996" spans="1:71" ht="25.25" customHeight="1">
      <c r="A996" s="53"/>
      <c r="B996" s="649" t="s">
        <v>44</v>
      </c>
      <c r="C996" s="649"/>
      <c r="D996" s="649"/>
      <c r="E996" s="452"/>
      <c r="F996" s="453"/>
      <c r="G996" s="453"/>
      <c r="H996" s="453"/>
      <c r="I996" s="453"/>
      <c r="J996" s="453"/>
      <c r="K996" s="453"/>
      <c r="L996" s="453"/>
      <c r="M996" s="453"/>
      <c r="N996" s="453"/>
      <c r="O996" s="453"/>
      <c r="P996" s="453"/>
      <c r="Q996" s="453"/>
      <c r="R996" s="453"/>
      <c r="S996" s="453"/>
      <c r="T996" s="453"/>
      <c r="U996" s="453"/>
      <c r="V996" s="453"/>
      <c r="W996" s="453"/>
      <c r="X996" s="453"/>
      <c r="Y996" s="453"/>
      <c r="Z996" s="453"/>
      <c r="AA996" s="453"/>
      <c r="AB996" s="453"/>
      <c r="AC996" s="453"/>
      <c r="AD996" s="453"/>
      <c r="AE996" s="454"/>
      <c r="AF996" s="21"/>
      <c r="AR996" s="127" t="str">
        <f>IF(AS996="","",MAX(AR$868:AR995)+1)</f>
        <v/>
      </c>
      <c r="BD996" s="127" t="str">
        <f>IF(BE996="","",MAX(BD$868:BD995)+1)</f>
        <v/>
      </c>
      <c r="BE996" s="176" t="str">
        <f>IF(BF995=TRUE,E996,"")</f>
        <v/>
      </c>
      <c r="BF996" s="176" t="str">
        <f>IF(BF995=TRUE,"NOTE","")</f>
        <v/>
      </c>
      <c r="BG996" s="200" t="str">
        <f t="shared" si="72"/>
        <v/>
      </c>
      <c r="BH996" s="199" t="str">
        <f t="shared" si="73"/>
        <v/>
      </c>
      <c r="BI996" s="199" t="str">
        <f t="shared" si="74"/>
        <v/>
      </c>
      <c r="BJ996" s="199" t="str">
        <f t="shared" si="75"/>
        <v/>
      </c>
      <c r="BK996" s="199" t="str">
        <f t="shared" si="76"/>
        <v/>
      </c>
      <c r="BL996" s="199" t="str">
        <f t="shared" si="77"/>
        <v/>
      </c>
      <c r="BM996" s="199" t="str">
        <f t="shared" si="78"/>
        <v/>
      </c>
      <c r="BN996" s="199" t="str">
        <f t="shared" si="79"/>
        <v/>
      </c>
      <c r="BO996" s="199" t="str">
        <f t="shared" si="80"/>
        <v/>
      </c>
      <c r="BP996" s="199" t="str">
        <f t="shared" si="81"/>
        <v/>
      </c>
      <c r="BQ996" s="202" t="str">
        <f t="shared" si="82"/>
        <v/>
      </c>
      <c r="BR996" s="200" t="str">
        <f t="shared" si="83"/>
        <v/>
      </c>
      <c r="BS996" s="202" t="str">
        <f t="shared" si="84"/>
        <v/>
      </c>
    </row>
    <row r="997" spans="1:71" ht="10.25" customHeight="1">
      <c r="A997" s="53"/>
      <c r="B997" s="9"/>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c r="AA997" s="48"/>
      <c r="AB997" s="48"/>
      <c r="AC997" s="48"/>
      <c r="AD997" s="48"/>
      <c r="AE997" s="48"/>
      <c r="AF997" s="21"/>
      <c r="AR997" s="127" t="str">
        <f>IF(AS997="","",MAX(AR$868:AR996)+1)</f>
        <v/>
      </c>
      <c r="BD997" s="127" t="str">
        <f>IF(BE997="","",MAX(BD$868:BD996)+1)</f>
        <v/>
      </c>
      <c r="BG997" s="200" t="str">
        <f t="shared" si="72"/>
        <v/>
      </c>
      <c r="BH997" s="199" t="str">
        <f t="shared" si="73"/>
        <v/>
      </c>
      <c r="BI997" s="199" t="str">
        <f t="shared" si="74"/>
        <v/>
      </c>
      <c r="BJ997" s="199" t="str">
        <f t="shared" si="75"/>
        <v/>
      </c>
      <c r="BK997" s="199" t="str">
        <f t="shared" si="76"/>
        <v/>
      </c>
      <c r="BL997" s="199" t="str">
        <f t="shared" si="77"/>
        <v/>
      </c>
      <c r="BM997" s="199" t="str">
        <f t="shared" si="78"/>
        <v/>
      </c>
      <c r="BN997" s="199" t="str">
        <f t="shared" si="79"/>
        <v/>
      </c>
      <c r="BO997" s="199" t="str">
        <f t="shared" si="80"/>
        <v/>
      </c>
      <c r="BP997" s="199" t="str">
        <f t="shared" si="81"/>
        <v/>
      </c>
      <c r="BQ997" s="202" t="str">
        <f t="shared" si="82"/>
        <v/>
      </c>
      <c r="BR997" s="200" t="str">
        <f t="shared" si="83"/>
        <v/>
      </c>
      <c r="BS997" s="202" t="str">
        <f t="shared" si="84"/>
        <v/>
      </c>
    </row>
    <row r="998" spans="1:71" ht="20.149999999999999" customHeight="1">
      <c r="A998" s="413">
        <f>A959+1</f>
        <v>18</v>
      </c>
      <c r="B998" s="413"/>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7"/>
      <c r="AF998" s="7"/>
      <c r="AR998" s="127" t="str">
        <f>IF(AS998="","",MAX(AR$868:AR997)+1)</f>
        <v/>
      </c>
      <c r="BD998" s="127" t="str">
        <f>IF(BE998="","",MAX(BD$868:BD997)+1)</f>
        <v/>
      </c>
      <c r="BG998" s="200" t="str">
        <f t="shared" si="72"/>
        <v/>
      </c>
      <c r="BH998" s="199" t="str">
        <f t="shared" si="73"/>
        <v/>
      </c>
      <c r="BI998" s="199" t="str">
        <f t="shared" si="74"/>
        <v/>
      </c>
      <c r="BJ998" s="199" t="str">
        <f t="shared" si="75"/>
        <v/>
      </c>
      <c r="BK998" s="199" t="str">
        <f t="shared" si="76"/>
        <v/>
      </c>
      <c r="BL998" s="199" t="str">
        <f t="shared" si="77"/>
        <v/>
      </c>
      <c r="BM998" s="199" t="str">
        <f t="shared" si="78"/>
        <v/>
      </c>
      <c r="BN998" s="199" t="str">
        <f t="shared" si="79"/>
        <v/>
      </c>
      <c r="BO998" s="199" t="str">
        <f t="shared" si="80"/>
        <v/>
      </c>
      <c r="BP998" s="199" t="str">
        <f t="shared" si="81"/>
        <v/>
      </c>
      <c r="BQ998" s="202" t="str">
        <f t="shared" si="82"/>
        <v/>
      </c>
      <c r="BR998" s="200" t="str">
        <f t="shared" si="83"/>
        <v/>
      </c>
      <c r="BS998" s="202" t="str">
        <f t="shared" si="84"/>
        <v/>
      </c>
    </row>
    <row r="999" spans="1:71" ht="10.25" customHeight="1" thickBot="1">
      <c r="A999" s="53"/>
      <c r="B999" s="9"/>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c r="AA999" s="48"/>
      <c r="AB999" s="48"/>
      <c r="AC999" s="48"/>
      <c r="AD999" s="48"/>
      <c r="AE999" s="48"/>
      <c r="AF999" s="21"/>
      <c r="AR999" s="127" t="str">
        <f>IF(AS999="","",MAX(AR$868:AR998)+1)</f>
        <v/>
      </c>
      <c r="BD999" s="127" t="str">
        <f>IF(BE999="","",MAX(BD$868:BD998)+1)</f>
        <v/>
      </c>
      <c r="BF999" s="187" t="b">
        <f>NOT(ISBLANK(#REF!))</f>
        <v>1</v>
      </c>
      <c r="BG999" s="200" t="str">
        <f t="shared" si="72"/>
        <v/>
      </c>
      <c r="BH999" s="199" t="str">
        <f t="shared" si="73"/>
        <v/>
      </c>
      <c r="BI999" s="199" t="str">
        <f t="shared" si="74"/>
        <v/>
      </c>
      <c r="BJ999" s="199" t="str">
        <f t="shared" si="75"/>
        <v/>
      </c>
      <c r="BK999" s="199" t="str">
        <f t="shared" si="76"/>
        <v/>
      </c>
      <c r="BL999" s="199" t="str">
        <f t="shared" si="77"/>
        <v/>
      </c>
      <c r="BM999" s="199" t="str">
        <f t="shared" si="78"/>
        <v/>
      </c>
      <c r="BN999" s="199" t="str">
        <f t="shared" si="79"/>
        <v/>
      </c>
      <c r="BO999" s="199" t="str">
        <f t="shared" si="80"/>
        <v/>
      </c>
      <c r="BP999" s="199" t="str">
        <f t="shared" si="81"/>
        <v/>
      </c>
      <c r="BQ999" s="202" t="str">
        <f t="shared" si="82"/>
        <v/>
      </c>
      <c r="BR999" s="200" t="str">
        <f t="shared" si="83"/>
        <v/>
      </c>
      <c r="BS999" s="202" t="str">
        <f t="shared" si="84"/>
        <v/>
      </c>
    </row>
    <row r="1000" spans="1:71" ht="25.25" customHeight="1" thickBot="1">
      <c r="A1000" s="21"/>
      <c r="B1000" s="365" t="s">
        <v>578</v>
      </c>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c r="AA1000" s="366"/>
      <c r="AB1000" s="366"/>
      <c r="AC1000" s="366"/>
      <c r="AD1000" s="366"/>
      <c r="AE1000" s="367"/>
      <c r="AF1000" s="21"/>
      <c r="AQ1000" s="184" t="str">
        <f>B1000</f>
        <v>Soft Drinks</v>
      </c>
      <c r="AR1000" s="127" t="str">
        <f>IF(AS1000="","",MAX(AR$868:AR999)+1)</f>
        <v/>
      </c>
      <c r="AS1000" s="180" t="str">
        <f>IF(AQ1004&gt;0,AQ1000,"")</f>
        <v/>
      </c>
      <c r="AT1000" s="181" t="str">
        <f>IF(AQ1004&gt;0,IF(ISBLANK(O1004),"",O1004),"")</f>
        <v/>
      </c>
      <c r="AU1000" s="182" t="str">
        <f>IF(AQ1004&gt;0,IF(ISBLANK(Q1004),"",Q1004),"")</f>
        <v/>
      </c>
      <c r="AV1000" s="182" t="str">
        <f>IF(AQ1004&gt;0,IF(ISBLANK(S1004),"",S1004),"")</f>
        <v/>
      </c>
      <c r="AW1000" s="182" t="str">
        <f>IF(AQ1004&gt;0,IF(ISBLANK(U1004),"",U1004),"")</f>
        <v/>
      </c>
      <c r="AX1000" s="182" t="str">
        <f>IF(AQ1004&gt;0,IF(ISBLANK(W1004),"",W1004),"")</f>
        <v/>
      </c>
      <c r="AY1000" s="183" t="str">
        <f>IF(AQ1004&gt;0,IF(ISBLANK(Y1004),"",Y1004),"")</f>
        <v/>
      </c>
      <c r="AZ1000" s="183" t="str">
        <f>IF(AQ1004&gt;0,IF(ISBLANK(AA1004),"",AA1004),"")</f>
        <v/>
      </c>
      <c r="BC1000" s="193" t="str">
        <f>IF(AQ1004&gt;0,"HEADING","")</f>
        <v/>
      </c>
      <c r="BD1000" s="127">
        <f>IF(BE1000="","",MAX(BD$868:BD999)+1)</f>
        <v>1</v>
      </c>
      <c r="BE1000" s="180" t="str">
        <f>IF(BF999=TRUE,AQ1000,"")</f>
        <v>Soft Drinks</v>
      </c>
      <c r="BF1000" s="195" t="str">
        <f>IF(BF999=TRUE,"HEADING","")</f>
        <v>HEADING</v>
      </c>
      <c r="BG1000" s="200" t="str">
        <f t="shared" si="72"/>
        <v/>
      </c>
      <c r="BH1000" s="199" t="str">
        <f t="shared" si="73"/>
        <v/>
      </c>
      <c r="BI1000" s="199" t="str">
        <f t="shared" si="74"/>
        <v/>
      </c>
      <c r="BJ1000" s="199" t="str">
        <f t="shared" si="75"/>
        <v/>
      </c>
      <c r="BK1000" s="199" t="str">
        <f t="shared" si="76"/>
        <v/>
      </c>
      <c r="BL1000" s="199" t="str">
        <f t="shared" si="77"/>
        <v/>
      </c>
      <c r="BM1000" s="199" t="str">
        <f t="shared" si="78"/>
        <v/>
      </c>
      <c r="BN1000" s="199" t="str">
        <f t="shared" si="79"/>
        <v/>
      </c>
      <c r="BO1000" s="199" t="str">
        <f t="shared" si="80"/>
        <v/>
      </c>
      <c r="BP1000" s="199" t="str">
        <f t="shared" si="81"/>
        <v/>
      </c>
      <c r="BQ1000" s="202" t="str">
        <f t="shared" si="82"/>
        <v/>
      </c>
      <c r="BR1000" s="200" t="str">
        <f t="shared" si="83"/>
        <v/>
      </c>
      <c r="BS1000" s="202" t="str">
        <f t="shared" si="84"/>
        <v/>
      </c>
    </row>
    <row r="1001" spans="1:71" ht="7.25" customHeight="1">
      <c r="A1001" s="21"/>
      <c r="B1001" s="21"/>
      <c r="C1001" s="21"/>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R1001" s="127" t="str">
        <f>IF(AS1001="","",MAX(AR$868:AR1000)+1)</f>
        <v/>
      </c>
      <c r="BD1001" s="127" t="str">
        <f>IF(BE1001="","",MAX(BD$868:BD1000)+1)</f>
        <v/>
      </c>
      <c r="BG1001" s="200" t="str">
        <f t="shared" si="72"/>
        <v/>
      </c>
      <c r="BH1001" s="199" t="str">
        <f t="shared" si="73"/>
        <v/>
      </c>
      <c r="BI1001" s="199" t="str">
        <f t="shared" si="74"/>
        <v/>
      </c>
      <c r="BJ1001" s="199" t="str">
        <f t="shared" si="75"/>
        <v/>
      </c>
      <c r="BK1001" s="199" t="str">
        <f t="shared" si="76"/>
        <v/>
      </c>
      <c r="BL1001" s="199" t="str">
        <f t="shared" si="77"/>
        <v/>
      </c>
      <c r="BM1001" s="199" t="str">
        <f t="shared" si="78"/>
        <v/>
      </c>
      <c r="BN1001" s="199" t="str">
        <f t="shared" si="79"/>
        <v/>
      </c>
      <c r="BO1001" s="199" t="str">
        <f t="shared" si="80"/>
        <v/>
      </c>
      <c r="BP1001" s="199" t="str">
        <f t="shared" si="81"/>
        <v/>
      </c>
      <c r="BQ1001" s="202" t="str">
        <f t="shared" si="82"/>
        <v/>
      </c>
      <c r="BR1001" s="200" t="str">
        <f t="shared" si="83"/>
        <v/>
      </c>
      <c r="BS1001" s="202" t="str">
        <f t="shared" si="84"/>
        <v/>
      </c>
    </row>
    <row r="1002" spans="1:71" ht="20.149999999999999" customHeight="1">
      <c r="A1002" s="21"/>
      <c r="B1002" s="21"/>
      <c r="C1002" s="31"/>
      <c r="D1002" s="31"/>
      <c r="E1002" s="31"/>
      <c r="F1002" s="31"/>
      <c r="G1002" s="31"/>
      <c r="H1002" s="31"/>
      <c r="I1002" s="31"/>
      <c r="J1002" s="31"/>
      <c r="K1002" s="31"/>
      <c r="L1002" s="31"/>
      <c r="M1002" s="31"/>
      <c r="N1002" s="31"/>
      <c r="O1002" s="368" t="s">
        <v>525</v>
      </c>
      <c r="P1002" s="368"/>
      <c r="Q1002" s="368"/>
      <c r="R1002" s="368"/>
      <c r="S1002" s="368"/>
      <c r="T1002" s="368"/>
      <c r="U1002" s="368"/>
      <c r="V1002" s="368"/>
      <c r="W1002" s="368"/>
      <c r="X1002" s="368"/>
      <c r="Y1002" s="368"/>
      <c r="Z1002" s="368"/>
      <c r="AA1002" s="368"/>
      <c r="AB1002" s="368"/>
      <c r="AC1002" s="35"/>
      <c r="AD1002" s="35"/>
      <c r="AE1002" s="35"/>
      <c r="AF1002" s="21"/>
      <c r="AR1002" s="127" t="str">
        <f>IF(AS1002="","",MAX(AR$868:AR1001)+1)</f>
        <v/>
      </c>
      <c r="BD1002" s="127" t="str">
        <f>IF(BE1002="","",MAX(BD$868:BD1001)+1)</f>
        <v/>
      </c>
      <c r="BG1002" s="200" t="str">
        <f t="shared" si="72"/>
        <v/>
      </c>
      <c r="BH1002" s="199" t="str">
        <f t="shared" si="73"/>
        <v/>
      </c>
      <c r="BI1002" s="199" t="str">
        <f t="shared" si="74"/>
        <v/>
      </c>
      <c r="BJ1002" s="199" t="str">
        <f t="shared" si="75"/>
        <v/>
      </c>
      <c r="BK1002" s="199" t="str">
        <f t="shared" si="76"/>
        <v/>
      </c>
      <c r="BL1002" s="199" t="str">
        <f t="shared" si="77"/>
        <v/>
      </c>
      <c r="BM1002" s="199" t="str">
        <f t="shared" si="78"/>
        <v/>
      </c>
      <c r="BN1002" s="199" t="str">
        <f t="shared" si="79"/>
        <v/>
      </c>
      <c r="BO1002" s="199" t="str">
        <f t="shared" si="80"/>
        <v/>
      </c>
      <c r="BP1002" s="199" t="str">
        <f t="shared" si="81"/>
        <v/>
      </c>
      <c r="BQ1002" s="202" t="str">
        <f t="shared" si="82"/>
        <v/>
      </c>
      <c r="BR1002" s="200" t="str">
        <f t="shared" si="83"/>
        <v/>
      </c>
      <c r="BS1002" s="202" t="str">
        <f t="shared" si="84"/>
        <v/>
      </c>
    </row>
    <row r="1003" spans="1:71" ht="20.149999999999999" customHeight="1">
      <c r="A1003" s="21"/>
      <c r="B1003" s="369"/>
      <c r="C1003" s="369"/>
      <c r="D1003" s="369"/>
      <c r="E1003" s="369"/>
      <c r="F1003" s="369"/>
      <c r="G1003" s="369"/>
      <c r="H1003" s="21"/>
      <c r="I1003" s="26"/>
      <c r="J1003" s="26"/>
      <c r="K1003" s="21"/>
      <c r="L1003" s="26"/>
      <c r="M1003" s="26"/>
      <c r="N1003" s="26"/>
      <c r="O1003" s="370" t="s">
        <v>423</v>
      </c>
      <c r="P1003" s="370"/>
      <c r="Q1003" s="322" t="s">
        <v>424</v>
      </c>
      <c r="R1003" s="322"/>
      <c r="S1003" s="362" t="s">
        <v>425</v>
      </c>
      <c r="T1003" s="362"/>
      <c r="U1003" s="322" t="s">
        <v>426</v>
      </c>
      <c r="V1003" s="322"/>
      <c r="W1003" s="362" t="s">
        <v>427</v>
      </c>
      <c r="X1003" s="362"/>
      <c r="Y1003" s="322" t="s">
        <v>428</v>
      </c>
      <c r="Z1003" s="322"/>
      <c r="AA1003" s="362" t="s">
        <v>429</v>
      </c>
      <c r="AB1003" s="362"/>
      <c r="AC1003" s="21"/>
      <c r="AD1003" s="36"/>
      <c r="AE1003" s="36"/>
      <c r="AF1003" s="21"/>
      <c r="AQ1003" s="137" t="s">
        <v>533</v>
      </c>
      <c r="AR1003" s="127" t="str">
        <f>IF(AS1003="","",MAX(AR$868:AR1002)+1)</f>
        <v/>
      </c>
      <c r="BD1003" s="127" t="str">
        <f>IF(BE1003="","",MAX(BD$868:BD1002)+1)</f>
        <v/>
      </c>
      <c r="BG1003" s="200" t="str">
        <f t="shared" si="72"/>
        <v/>
      </c>
      <c r="BH1003" s="199" t="str">
        <f t="shared" si="73"/>
        <v/>
      </c>
      <c r="BI1003" s="199" t="str">
        <f t="shared" si="74"/>
        <v/>
      </c>
      <c r="BJ1003" s="199" t="str">
        <f t="shared" si="75"/>
        <v/>
      </c>
      <c r="BK1003" s="199" t="str">
        <f t="shared" si="76"/>
        <v/>
      </c>
      <c r="BL1003" s="199" t="str">
        <f t="shared" si="77"/>
        <v/>
      </c>
      <c r="BM1003" s="199" t="str">
        <f t="shared" si="78"/>
        <v/>
      </c>
      <c r="BN1003" s="199" t="str">
        <f t="shared" si="79"/>
        <v/>
      </c>
      <c r="BO1003" s="199" t="str">
        <f t="shared" si="80"/>
        <v/>
      </c>
      <c r="BP1003" s="199" t="str">
        <f t="shared" si="81"/>
        <v/>
      </c>
      <c r="BQ1003" s="202" t="str">
        <f t="shared" si="82"/>
        <v/>
      </c>
      <c r="BR1003" s="200" t="str">
        <f t="shared" si="83"/>
        <v/>
      </c>
      <c r="BS1003" s="202" t="str">
        <f t="shared" si="84"/>
        <v/>
      </c>
    </row>
    <row r="1004" spans="1:71" ht="20.149999999999999" customHeight="1">
      <c r="A1004" s="53"/>
      <c r="B1004" s="369"/>
      <c r="C1004" s="369"/>
      <c r="D1004" s="369"/>
      <c r="E1004" s="369"/>
      <c r="F1004" s="369"/>
      <c r="G1004" s="369"/>
      <c r="H1004" s="26"/>
      <c r="I1004" s="26"/>
      <c r="J1004" s="26"/>
      <c r="K1004" s="26"/>
      <c r="L1004" s="26"/>
      <c r="M1004" s="26"/>
      <c r="N1004" s="26"/>
      <c r="O1004" s="363"/>
      <c r="P1004" s="363"/>
      <c r="Q1004" s="330"/>
      <c r="R1004" s="330"/>
      <c r="S1004" s="326"/>
      <c r="T1004" s="327"/>
      <c r="U1004" s="330"/>
      <c r="V1004" s="330"/>
      <c r="W1004" s="326"/>
      <c r="X1004" s="327"/>
      <c r="Y1004" s="330"/>
      <c r="Z1004" s="330"/>
      <c r="AA1004" s="326"/>
      <c r="AB1004" s="327"/>
      <c r="AC1004" s="36"/>
      <c r="AD1004" s="36"/>
      <c r="AE1004" s="36"/>
      <c r="AF1004" s="21"/>
      <c r="AQ1004" s="137">
        <f>SUM($O1008:$AB1069)</f>
        <v>0</v>
      </c>
      <c r="AR1004" s="127" t="str">
        <f>IF(AS1004="","",MAX(AR$868:AR1003)+1)</f>
        <v/>
      </c>
      <c r="BC1004" s="192" t="str">
        <f>IF(AQ1004&gt;0,"DATE","")</f>
        <v/>
      </c>
      <c r="BD1004" s="127" t="str">
        <f>IF(BE1004="","",MAX(BD$868:BD1003)+1)</f>
        <v/>
      </c>
      <c r="BG1004" s="200" t="str">
        <f t="shared" si="72"/>
        <v/>
      </c>
      <c r="BH1004" s="199" t="str">
        <f t="shared" si="73"/>
        <v/>
      </c>
      <c r="BI1004" s="199" t="str">
        <f t="shared" si="74"/>
        <v/>
      </c>
      <c r="BJ1004" s="199" t="str">
        <f t="shared" si="75"/>
        <v/>
      </c>
      <c r="BK1004" s="199" t="str">
        <f t="shared" si="76"/>
        <v/>
      </c>
      <c r="BL1004" s="199" t="str">
        <f t="shared" si="77"/>
        <v/>
      </c>
      <c r="BM1004" s="199" t="str">
        <f t="shared" si="78"/>
        <v/>
      </c>
      <c r="BN1004" s="199" t="str">
        <f t="shared" si="79"/>
        <v/>
      </c>
      <c r="BO1004" s="199" t="str">
        <f t="shared" si="80"/>
        <v/>
      </c>
      <c r="BP1004" s="199" t="str">
        <f t="shared" si="81"/>
        <v/>
      </c>
      <c r="BQ1004" s="202" t="str">
        <f t="shared" si="82"/>
        <v/>
      </c>
      <c r="BR1004" s="200" t="str">
        <f t="shared" si="83"/>
        <v/>
      </c>
      <c r="BS1004" s="202" t="str">
        <f t="shared" si="84"/>
        <v/>
      </c>
    </row>
    <row r="1005" spans="1:71" ht="7.25" customHeight="1">
      <c r="A1005" s="21"/>
      <c r="B1005" s="21"/>
      <c r="C1005" s="21"/>
      <c r="D1005" s="21"/>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R1005" s="127" t="str">
        <f>IF(AS1005="","",MAX(AR$868:AR1004)+1)</f>
        <v/>
      </c>
      <c r="BD1005" s="127" t="str">
        <f>IF(BE1005="","",MAX(BD$868:BD1004)+1)</f>
        <v/>
      </c>
      <c r="BG1005" s="200" t="str">
        <f t="shared" si="72"/>
        <v/>
      </c>
      <c r="BH1005" s="199" t="str">
        <f t="shared" si="73"/>
        <v/>
      </c>
      <c r="BI1005" s="199" t="str">
        <f t="shared" si="74"/>
        <v/>
      </c>
      <c r="BJ1005" s="199" t="str">
        <f t="shared" si="75"/>
        <v/>
      </c>
      <c r="BK1005" s="199" t="str">
        <f t="shared" si="76"/>
        <v/>
      </c>
      <c r="BL1005" s="199" t="str">
        <f t="shared" si="77"/>
        <v/>
      </c>
      <c r="BM1005" s="199" t="str">
        <f t="shared" si="78"/>
        <v/>
      </c>
      <c r="BN1005" s="199" t="str">
        <f t="shared" si="79"/>
        <v/>
      </c>
      <c r="BO1005" s="199" t="str">
        <f t="shared" si="80"/>
        <v/>
      </c>
      <c r="BP1005" s="199" t="str">
        <f t="shared" si="81"/>
        <v/>
      </c>
      <c r="BQ1005" s="202" t="str">
        <f t="shared" si="82"/>
        <v/>
      </c>
      <c r="BR1005" s="200" t="str">
        <f t="shared" si="83"/>
        <v/>
      </c>
      <c r="BS1005" s="202" t="str">
        <f t="shared" si="84"/>
        <v/>
      </c>
    </row>
    <row r="1006" spans="1:71" ht="20.149999999999999" customHeight="1">
      <c r="A1006" s="53"/>
      <c r="B1006" s="368" t="s">
        <v>150</v>
      </c>
      <c r="C1006" s="368"/>
      <c r="D1006" s="368"/>
      <c r="E1006" s="368"/>
      <c r="F1006" s="368"/>
      <c r="G1006" s="368"/>
      <c r="H1006" s="361" t="s">
        <v>2735</v>
      </c>
      <c r="I1006" s="361"/>
      <c r="J1006" s="361"/>
      <c r="K1006" s="361" t="s">
        <v>395</v>
      </c>
      <c r="L1006" s="361"/>
      <c r="M1006" s="361"/>
      <c r="N1006" s="361"/>
      <c r="O1006" s="361" t="s">
        <v>530</v>
      </c>
      <c r="P1006" s="361"/>
      <c r="Q1006" s="361"/>
      <c r="R1006" s="361"/>
      <c r="S1006" s="361"/>
      <c r="T1006" s="361"/>
      <c r="U1006" s="361"/>
      <c r="V1006" s="361"/>
      <c r="W1006" s="361"/>
      <c r="X1006" s="361"/>
      <c r="Y1006" s="361"/>
      <c r="Z1006" s="361"/>
      <c r="AA1006" s="361"/>
      <c r="AB1006" s="361"/>
      <c r="AC1006" s="347" t="s">
        <v>392</v>
      </c>
      <c r="AD1006" s="347"/>
      <c r="AE1006" s="347"/>
      <c r="AF1006" s="21"/>
      <c r="AR1006" s="127" t="str">
        <f>IF(AS1006="","",MAX(AR$868:AR1005)+1)</f>
        <v/>
      </c>
      <c r="BD1006" s="127" t="str">
        <f>IF(BE1006="","",MAX(BD$868:BD1005)+1)</f>
        <v/>
      </c>
      <c r="BG1006" s="200" t="str">
        <f t="shared" si="72"/>
        <v/>
      </c>
      <c r="BH1006" s="199" t="str">
        <f t="shared" si="73"/>
        <v/>
      </c>
      <c r="BI1006" s="199" t="str">
        <f t="shared" si="74"/>
        <v/>
      </c>
      <c r="BJ1006" s="199" t="str">
        <f t="shared" si="75"/>
        <v/>
      </c>
      <c r="BK1006" s="199" t="str">
        <f t="shared" si="76"/>
        <v/>
      </c>
      <c r="BL1006" s="199" t="str">
        <f t="shared" si="77"/>
        <v/>
      </c>
      <c r="BM1006" s="199" t="str">
        <f t="shared" si="78"/>
        <v/>
      </c>
      <c r="BN1006" s="199" t="str">
        <f t="shared" si="79"/>
        <v/>
      </c>
      <c r="BO1006" s="199" t="str">
        <f t="shared" si="80"/>
        <v/>
      </c>
      <c r="BP1006" s="199" t="str">
        <f t="shared" si="81"/>
        <v/>
      </c>
      <c r="BQ1006" s="202" t="str">
        <f t="shared" si="82"/>
        <v/>
      </c>
      <c r="BR1006" s="200" t="str">
        <f t="shared" si="83"/>
        <v/>
      </c>
      <c r="BS1006" s="202" t="str">
        <f t="shared" si="84"/>
        <v/>
      </c>
    </row>
    <row r="1007" spans="1:71" ht="7.25" customHeight="1">
      <c r="A1007" s="21"/>
      <c r="B1007" s="294"/>
      <c r="C1007" s="294"/>
      <c r="D1007" s="294"/>
      <c r="E1007" s="294"/>
      <c r="F1007" s="294"/>
      <c r="G1007" s="294"/>
      <c r="H1007" s="21"/>
      <c r="I1007" s="21"/>
      <c r="J1007" s="21"/>
      <c r="K1007" s="21"/>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R1007" s="127" t="str">
        <f>IF(AS1007="","",MAX(AR$868:AR1006)+1)</f>
        <v/>
      </c>
      <c r="BD1007" s="127" t="str">
        <f>IF(BE1007="","",MAX(BD$868:BD1006)+1)</f>
        <v/>
      </c>
      <c r="BG1007" s="200" t="str">
        <f t="shared" si="72"/>
        <v/>
      </c>
      <c r="BH1007" s="199" t="str">
        <f t="shared" si="73"/>
        <v/>
      </c>
      <c r="BI1007" s="199" t="str">
        <f t="shared" si="74"/>
        <v/>
      </c>
      <c r="BJ1007" s="199" t="str">
        <f t="shared" si="75"/>
        <v/>
      </c>
      <c r="BK1007" s="199" t="str">
        <f t="shared" si="76"/>
        <v/>
      </c>
      <c r="BL1007" s="199" t="str">
        <f t="shared" si="77"/>
        <v/>
      </c>
      <c r="BM1007" s="199" t="str">
        <f t="shared" si="78"/>
        <v/>
      </c>
      <c r="BN1007" s="199" t="str">
        <f t="shared" si="79"/>
        <v/>
      </c>
      <c r="BO1007" s="199" t="str">
        <f t="shared" si="80"/>
        <v/>
      </c>
      <c r="BP1007" s="199" t="str">
        <f t="shared" si="81"/>
        <v/>
      </c>
      <c r="BQ1007" s="202" t="str">
        <f t="shared" si="82"/>
        <v/>
      </c>
      <c r="BR1007" s="200" t="str">
        <f t="shared" si="83"/>
        <v/>
      </c>
      <c r="BS1007" s="202" t="str">
        <f t="shared" si="84"/>
        <v/>
      </c>
    </row>
    <row r="1008" spans="1:71" ht="20.149999999999999" customHeight="1">
      <c r="A1008" s="53"/>
      <c r="B1008" s="308" t="s">
        <v>579</v>
      </c>
      <c r="C1008" s="308"/>
      <c r="D1008" s="308"/>
      <c r="E1008" s="308"/>
      <c r="F1008" s="308"/>
      <c r="G1008" s="308"/>
      <c r="H1008" s="372">
        <f>VLOOKUP($AG1008,PriceList,3,FALSE)</f>
        <v>17.7</v>
      </c>
      <c r="I1008" s="372"/>
      <c r="J1008" s="373"/>
      <c r="K1008" s="342"/>
      <c r="L1008" s="343"/>
      <c r="M1008" s="343"/>
      <c r="N1008" s="344"/>
      <c r="O1008" s="341"/>
      <c r="P1008" s="341"/>
      <c r="Q1008" s="340"/>
      <c r="R1008" s="340"/>
      <c r="S1008" s="341"/>
      <c r="T1008" s="341"/>
      <c r="U1008" s="340"/>
      <c r="V1008" s="340"/>
      <c r="W1008" s="341"/>
      <c r="X1008" s="341"/>
      <c r="Y1008" s="340"/>
      <c r="Z1008" s="340"/>
      <c r="AA1008" s="341"/>
      <c r="AB1008" s="341"/>
      <c r="AC1008" s="345">
        <f>(SUM(O1008:AB1009))*H1008</f>
        <v>0</v>
      </c>
      <c r="AD1008" s="346"/>
      <c r="AE1008" s="346"/>
      <c r="AF1008" s="21"/>
      <c r="AG1008" s="339" t="s">
        <v>580</v>
      </c>
      <c r="AJ1008" s="90" t="b">
        <f>OR(ISERROR(AC1008),ISERROR(H1008))</f>
        <v>0</v>
      </c>
      <c r="AQ1008" s="63" t="str">
        <f>IFERROR(LEFT(B1008,SEARCH("
",B1008)),B1008)</f>
        <v xml:space="preserve">Still Mineral Water x 12
</v>
      </c>
      <c r="AR1008" s="127" t="str">
        <f>IF(AS1008="","",MAX(AR$868:AR1007)+1)</f>
        <v/>
      </c>
      <c r="AS1008" s="176" t="str">
        <f>IF(SUM(O1008:AB1008)&gt;0,AQ1008,"")</f>
        <v/>
      </c>
      <c r="AT1008" s="177" t="str">
        <f>IF(O1008&gt;0,O1008,"")</f>
        <v/>
      </c>
      <c r="AU1008" s="178" t="str">
        <f>IF(Q1008&gt;0,Q1008,"")</f>
        <v/>
      </c>
      <c r="AV1008" s="178" t="str">
        <f>IF(S1008&gt;0,S1008,"")</f>
        <v/>
      </c>
      <c r="AW1008" s="178" t="str">
        <f>IF(U1008&gt;0,U1008,"")</f>
        <v/>
      </c>
      <c r="AX1008" s="178" t="str">
        <f>IF(W1008&gt;0,W1008,"")</f>
        <v/>
      </c>
      <c r="AY1008" s="179" t="str">
        <f>IF(Y1008&gt;0,Y1008,"")</f>
        <v/>
      </c>
      <c r="AZ1008" s="179" t="str">
        <f>IF(AA1008&gt;0,AA1008,"")</f>
        <v/>
      </c>
      <c r="BA1008" s="179" t="str">
        <f>IF(SUM(O1008:AB1008)&gt;0,(SUM(O1008:AB1008)*H1008),"")</f>
        <v/>
      </c>
      <c r="BB1008" s="179" t="str">
        <f>IF(SUM(O1008:AB1008)&gt;0,K1008,"")</f>
        <v/>
      </c>
      <c r="BC1008" s="196" t="str">
        <f>IF(SUM(O1008:AB1008)&gt;0,"ITEM","")</f>
        <v/>
      </c>
      <c r="BD1008" s="127" t="str">
        <f>IF(BE1008="","",MAX(BD$868:BD1007)+1)</f>
        <v/>
      </c>
      <c r="BG1008" s="200" t="str">
        <f t="shared" si="72"/>
        <v/>
      </c>
      <c r="BH1008" s="199" t="str">
        <f t="shared" si="73"/>
        <v/>
      </c>
      <c r="BI1008" s="199" t="str">
        <f t="shared" si="74"/>
        <v/>
      </c>
      <c r="BJ1008" s="199" t="str">
        <f t="shared" si="75"/>
        <v/>
      </c>
      <c r="BK1008" s="199" t="str">
        <f t="shared" si="76"/>
        <v/>
      </c>
      <c r="BL1008" s="199" t="str">
        <f t="shared" si="77"/>
        <v/>
      </c>
      <c r="BM1008" s="199" t="str">
        <f t="shared" si="78"/>
        <v/>
      </c>
      <c r="BN1008" s="199" t="str">
        <f t="shared" si="79"/>
        <v/>
      </c>
      <c r="BO1008" s="199" t="str">
        <f t="shared" si="80"/>
        <v/>
      </c>
      <c r="BP1008" s="199" t="str">
        <f t="shared" si="81"/>
        <v/>
      </c>
      <c r="BQ1008" s="202" t="str">
        <f t="shared" si="82"/>
        <v/>
      </c>
      <c r="BR1008" s="200" t="str">
        <f t="shared" si="83"/>
        <v/>
      </c>
      <c r="BS1008" s="202" t="str">
        <f t="shared" si="84"/>
        <v/>
      </c>
    </row>
    <row r="1009" spans="1:71" ht="20.149999999999999" customHeight="1">
      <c r="A1009" s="53"/>
      <c r="B1009" s="308"/>
      <c r="C1009" s="308"/>
      <c r="D1009" s="308"/>
      <c r="E1009" s="308"/>
      <c r="F1009" s="308"/>
      <c r="G1009" s="308"/>
      <c r="H1009" s="372"/>
      <c r="I1009" s="372"/>
      <c r="J1009" s="373"/>
      <c r="K1009" s="342"/>
      <c r="L1009" s="343"/>
      <c r="M1009" s="343"/>
      <c r="N1009" s="344"/>
      <c r="O1009" s="341"/>
      <c r="P1009" s="341"/>
      <c r="Q1009" s="340"/>
      <c r="R1009" s="340"/>
      <c r="S1009" s="341"/>
      <c r="T1009" s="341"/>
      <c r="U1009" s="340"/>
      <c r="V1009" s="340"/>
      <c r="W1009" s="341"/>
      <c r="X1009" s="341"/>
      <c r="Y1009" s="340"/>
      <c r="Z1009" s="340"/>
      <c r="AA1009" s="341"/>
      <c r="AB1009" s="341"/>
      <c r="AC1009" s="345"/>
      <c r="AD1009" s="346"/>
      <c r="AE1009" s="346"/>
      <c r="AF1009" s="21"/>
      <c r="AG1009" s="339"/>
      <c r="AQ1009" s="63" t="str">
        <f>IFERROR(LEFT(B1008,SEARCH("
",B1008)),B1008)</f>
        <v xml:space="preserve">Still Mineral Water x 12
</v>
      </c>
      <c r="AR1009" s="127" t="str">
        <f>IF(AS1009="","",MAX(AR$868:AR1008)+1)</f>
        <v/>
      </c>
      <c r="AS1009" s="140" t="str">
        <f>IF(SUM(O1009:AB1009)&gt;0,AQ1009,"")</f>
        <v/>
      </c>
      <c r="AT1009" s="175" t="str">
        <f>IF(O1009&gt;0,O1009,"")</f>
        <v/>
      </c>
      <c r="AU1009" s="143" t="str">
        <f>IF(Q1009&gt;0,Q1009,"")</f>
        <v/>
      </c>
      <c r="AV1009" s="143" t="str">
        <f>IF(S1009&gt;0,S1009,"")</f>
        <v/>
      </c>
      <c r="AW1009" s="143" t="str">
        <f>IF(U1009&gt;0,U1009,"")</f>
        <v/>
      </c>
      <c r="AX1009" s="143" t="str">
        <f>IF(W1009&gt;0,W1009,"")</f>
        <v/>
      </c>
      <c r="AY1009" s="144" t="str">
        <f>IF(Y1009&gt;0,Y1009,"")</f>
        <v/>
      </c>
      <c r="AZ1009" s="144" t="str">
        <f>IF(AA1009&gt;0,AA1009,"")</f>
        <v/>
      </c>
      <c r="BA1009" s="179" t="str">
        <f>IF(SUM(O1009:AB1009)&gt;0,(SUM(O1009:AB1009)*H1008),"")</f>
        <v/>
      </c>
      <c r="BB1009" s="179" t="str">
        <f>IF(SUM(O1009:AB1009)&gt;0,K1009,"")</f>
        <v/>
      </c>
      <c r="BC1009" s="197" t="str">
        <f>IF(SUM(O1009:AB1009)&gt;0,"ITEM","")</f>
        <v/>
      </c>
      <c r="BD1009" s="127" t="str">
        <f>IF(BE1009="","",MAX(BD$868:BD1008)+1)</f>
        <v/>
      </c>
      <c r="BG1009" s="200" t="str">
        <f t="shared" si="72"/>
        <v/>
      </c>
      <c r="BH1009" s="199" t="str">
        <f t="shared" si="73"/>
        <v/>
      </c>
      <c r="BI1009" s="199" t="str">
        <f t="shared" si="74"/>
        <v/>
      </c>
      <c r="BJ1009" s="199" t="str">
        <f t="shared" si="75"/>
        <v/>
      </c>
      <c r="BK1009" s="199" t="str">
        <f t="shared" si="76"/>
        <v/>
      </c>
      <c r="BL1009" s="199" t="str">
        <f t="shared" si="77"/>
        <v/>
      </c>
      <c r="BM1009" s="199" t="str">
        <f t="shared" si="78"/>
        <v/>
      </c>
      <c r="BN1009" s="199" t="str">
        <f t="shared" si="79"/>
        <v/>
      </c>
      <c r="BO1009" s="199" t="str">
        <f t="shared" si="80"/>
        <v/>
      </c>
      <c r="BP1009" s="199" t="str">
        <f t="shared" si="81"/>
        <v/>
      </c>
      <c r="BQ1009" s="202" t="str">
        <f t="shared" si="82"/>
        <v/>
      </c>
      <c r="BR1009" s="200" t="str">
        <f t="shared" si="83"/>
        <v/>
      </c>
      <c r="BS1009" s="202" t="str">
        <f t="shared" si="84"/>
        <v/>
      </c>
    </row>
    <row r="1010" spans="1:71" ht="7.25" customHeight="1">
      <c r="A1010" s="21"/>
      <c r="B1010" s="294"/>
      <c r="C1010" s="294"/>
      <c r="D1010" s="294"/>
      <c r="E1010" s="294"/>
      <c r="F1010" s="294"/>
      <c r="G1010" s="294"/>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R1010" s="127" t="str">
        <f>IF(AS1010="","",MAX(AR$868:AR1009)+1)</f>
        <v/>
      </c>
      <c r="BD1010" s="127" t="str">
        <f>IF(BE1010="","",MAX(BD$868:BD1009)+1)</f>
        <v/>
      </c>
      <c r="BG1010" s="200" t="str">
        <f t="shared" si="72"/>
        <v/>
      </c>
      <c r="BH1010" s="199" t="str">
        <f t="shared" si="73"/>
        <v/>
      </c>
      <c r="BI1010" s="199" t="str">
        <f t="shared" si="74"/>
        <v/>
      </c>
      <c r="BJ1010" s="199" t="str">
        <f t="shared" si="75"/>
        <v/>
      </c>
      <c r="BK1010" s="199" t="str">
        <f t="shared" si="76"/>
        <v/>
      </c>
      <c r="BL1010" s="199" t="str">
        <f t="shared" si="77"/>
        <v/>
      </c>
      <c r="BM1010" s="199" t="str">
        <f t="shared" si="78"/>
        <v/>
      </c>
      <c r="BN1010" s="199" t="str">
        <f t="shared" si="79"/>
        <v/>
      </c>
      <c r="BO1010" s="199" t="str">
        <f t="shared" si="80"/>
        <v/>
      </c>
      <c r="BP1010" s="199" t="str">
        <f t="shared" si="81"/>
        <v/>
      </c>
      <c r="BQ1010" s="202" t="str">
        <f t="shared" si="82"/>
        <v/>
      </c>
      <c r="BR1010" s="200" t="str">
        <f t="shared" si="83"/>
        <v/>
      </c>
      <c r="BS1010" s="202" t="str">
        <f t="shared" si="84"/>
        <v/>
      </c>
    </row>
    <row r="1011" spans="1:71" ht="20.149999999999999" customHeight="1">
      <c r="A1011" s="53"/>
      <c r="B1011" s="308" t="s">
        <v>581</v>
      </c>
      <c r="C1011" s="308"/>
      <c r="D1011" s="308"/>
      <c r="E1011" s="308"/>
      <c r="F1011" s="308"/>
      <c r="G1011" s="308"/>
      <c r="H1011" s="372">
        <f>VLOOKUP($AG1011,PriceList,3,FALSE)</f>
        <v>31</v>
      </c>
      <c r="I1011" s="372"/>
      <c r="J1011" s="373"/>
      <c r="K1011" s="342"/>
      <c r="L1011" s="343"/>
      <c r="M1011" s="343"/>
      <c r="N1011" s="344"/>
      <c r="O1011" s="341"/>
      <c r="P1011" s="341"/>
      <c r="Q1011" s="340"/>
      <c r="R1011" s="340"/>
      <c r="S1011" s="341"/>
      <c r="T1011" s="341"/>
      <c r="U1011" s="340"/>
      <c r="V1011" s="340"/>
      <c r="W1011" s="341"/>
      <c r="X1011" s="341"/>
      <c r="Y1011" s="340"/>
      <c r="Z1011" s="340"/>
      <c r="AA1011" s="341"/>
      <c r="AB1011" s="341"/>
      <c r="AC1011" s="345">
        <f>(SUM(O1011:AB1012))*H1011</f>
        <v>0</v>
      </c>
      <c r="AD1011" s="346"/>
      <c r="AE1011" s="346"/>
      <c r="AF1011" s="21"/>
      <c r="AG1011" s="339" t="s">
        <v>582</v>
      </c>
      <c r="AJ1011" s="90" t="b">
        <f>OR(ISERROR(AC1011),ISERROR(H1011))</f>
        <v>0</v>
      </c>
      <c r="AQ1011" s="63" t="str">
        <f>IFERROR(LEFT(B1011,SEARCH("
",B1011)),B1011)</f>
        <v xml:space="preserve">Still Mineral Water x 24
</v>
      </c>
      <c r="AR1011" s="127" t="str">
        <f>IF(AS1011="","",MAX(AR$868:AR1010)+1)</f>
        <v/>
      </c>
      <c r="AS1011" s="176" t="str">
        <f>IF(SUM(O1011:AB1011)&gt;0,AQ1011,"")</f>
        <v/>
      </c>
      <c r="AT1011" s="177" t="str">
        <f>IF(O1011&gt;0,O1011,"")</f>
        <v/>
      </c>
      <c r="AU1011" s="178" t="str">
        <f>IF(Q1011&gt;0,Q1011,"")</f>
        <v/>
      </c>
      <c r="AV1011" s="178" t="str">
        <f>IF(S1011&gt;0,S1011,"")</f>
        <v/>
      </c>
      <c r="AW1011" s="178" t="str">
        <f>IF(U1011&gt;0,U1011,"")</f>
        <v/>
      </c>
      <c r="AX1011" s="178" t="str">
        <f>IF(W1011&gt;0,W1011,"")</f>
        <v/>
      </c>
      <c r="AY1011" s="179" t="str">
        <f>IF(Y1011&gt;0,Y1011,"")</f>
        <v/>
      </c>
      <c r="AZ1011" s="179" t="str">
        <f>IF(AA1011&gt;0,AA1011,"")</f>
        <v/>
      </c>
      <c r="BA1011" s="179" t="str">
        <f>IF(SUM(O1011:AB1011)&gt;0,(SUM(O1011:AB1011)*H1011),"")</f>
        <v/>
      </c>
      <c r="BB1011" s="179" t="str">
        <f>IF(SUM(O1011:AB1011)&gt;0,K1011,"")</f>
        <v/>
      </c>
      <c r="BC1011" s="196" t="str">
        <f>IF(SUM(O1011:AB1011)&gt;0,"ITEM","")</f>
        <v/>
      </c>
      <c r="BD1011" s="127" t="str">
        <f>IF(BE1011="","",MAX(BD$868:BD1010)+1)</f>
        <v/>
      </c>
      <c r="BG1011" s="200" t="str">
        <f t="shared" si="72"/>
        <v/>
      </c>
      <c r="BH1011" s="199" t="str">
        <f t="shared" si="73"/>
        <v/>
      </c>
      <c r="BI1011" s="199" t="str">
        <f t="shared" si="74"/>
        <v/>
      </c>
      <c r="BJ1011" s="199" t="str">
        <f t="shared" si="75"/>
        <v/>
      </c>
      <c r="BK1011" s="199" t="str">
        <f t="shared" si="76"/>
        <v/>
      </c>
      <c r="BL1011" s="199" t="str">
        <f t="shared" si="77"/>
        <v/>
      </c>
      <c r="BM1011" s="199" t="str">
        <f t="shared" si="78"/>
        <v/>
      </c>
      <c r="BN1011" s="199" t="str">
        <f t="shared" si="79"/>
        <v/>
      </c>
      <c r="BO1011" s="199" t="str">
        <f t="shared" si="80"/>
        <v/>
      </c>
      <c r="BP1011" s="199" t="str">
        <f t="shared" si="81"/>
        <v/>
      </c>
      <c r="BQ1011" s="202" t="str">
        <f t="shared" si="82"/>
        <v/>
      </c>
      <c r="BR1011" s="200" t="str">
        <f t="shared" si="83"/>
        <v/>
      </c>
      <c r="BS1011" s="202" t="str">
        <f t="shared" si="84"/>
        <v/>
      </c>
    </row>
    <row r="1012" spans="1:71" ht="20.149999999999999" customHeight="1">
      <c r="A1012" s="53"/>
      <c r="B1012" s="308"/>
      <c r="C1012" s="308"/>
      <c r="D1012" s="308"/>
      <c r="E1012" s="308"/>
      <c r="F1012" s="308"/>
      <c r="G1012" s="308"/>
      <c r="H1012" s="372"/>
      <c r="I1012" s="372"/>
      <c r="J1012" s="373"/>
      <c r="K1012" s="342"/>
      <c r="L1012" s="343"/>
      <c r="M1012" s="343"/>
      <c r="N1012" s="344"/>
      <c r="O1012" s="341"/>
      <c r="P1012" s="341"/>
      <c r="Q1012" s="340"/>
      <c r="R1012" s="340"/>
      <c r="S1012" s="341"/>
      <c r="T1012" s="341"/>
      <c r="U1012" s="340"/>
      <c r="V1012" s="340"/>
      <c r="W1012" s="341"/>
      <c r="X1012" s="341"/>
      <c r="Y1012" s="340"/>
      <c r="Z1012" s="340"/>
      <c r="AA1012" s="341"/>
      <c r="AB1012" s="341"/>
      <c r="AC1012" s="345"/>
      <c r="AD1012" s="346"/>
      <c r="AE1012" s="346"/>
      <c r="AF1012" s="21"/>
      <c r="AG1012" s="339"/>
      <c r="AQ1012" s="63" t="str">
        <f>IFERROR(LEFT(B1011,SEARCH("
",B1011)),B1011)</f>
        <v xml:space="preserve">Still Mineral Water x 24
</v>
      </c>
      <c r="AR1012" s="127" t="str">
        <f>IF(AS1012="","",MAX(AR$868:AR1011)+1)</f>
        <v/>
      </c>
      <c r="AS1012" s="140" t="str">
        <f>IF(SUM(O1012:AB1012)&gt;0,AQ1012,"")</f>
        <v/>
      </c>
      <c r="AT1012" s="175" t="str">
        <f>IF(O1012&gt;0,O1012,"")</f>
        <v/>
      </c>
      <c r="AU1012" s="143" t="str">
        <f>IF(Q1012&gt;0,Q1012,"")</f>
        <v/>
      </c>
      <c r="AV1012" s="143" t="str">
        <f>IF(S1012&gt;0,S1012,"")</f>
        <v/>
      </c>
      <c r="AW1012" s="143" t="str">
        <f>IF(U1012&gt;0,U1012,"")</f>
        <v/>
      </c>
      <c r="AX1012" s="143" t="str">
        <f>IF(W1012&gt;0,W1012,"")</f>
        <v/>
      </c>
      <c r="AY1012" s="144" t="str">
        <f>IF(Y1012&gt;0,Y1012,"")</f>
        <v/>
      </c>
      <c r="AZ1012" s="144" t="str">
        <f>IF(AA1012&gt;0,AA1012,"")</f>
        <v/>
      </c>
      <c r="BA1012" s="179" t="str">
        <f>IF(SUM(O1012:AB1012)&gt;0,(SUM(O1012:AB1012)*H1011),"")</f>
        <v/>
      </c>
      <c r="BB1012" s="179" t="str">
        <f>IF(SUM(O1012:AB1012)&gt;0,K1012,"")</f>
        <v/>
      </c>
      <c r="BC1012" s="197" t="str">
        <f>IF(SUM(O1012:AB1012)&gt;0,"ITEM","")</f>
        <v/>
      </c>
      <c r="BD1012" s="127" t="str">
        <f>IF(BE1012="","",MAX(BD$868:BD1011)+1)</f>
        <v/>
      </c>
      <c r="BG1012" s="200" t="str">
        <f t="shared" si="72"/>
        <v/>
      </c>
      <c r="BH1012" s="199" t="str">
        <f t="shared" si="73"/>
        <v/>
      </c>
      <c r="BI1012" s="199" t="str">
        <f t="shared" si="74"/>
        <v/>
      </c>
      <c r="BJ1012" s="199" t="str">
        <f t="shared" si="75"/>
        <v/>
      </c>
      <c r="BK1012" s="199" t="str">
        <f t="shared" si="76"/>
        <v/>
      </c>
      <c r="BL1012" s="199" t="str">
        <f t="shared" si="77"/>
        <v/>
      </c>
      <c r="BM1012" s="199" t="str">
        <f t="shared" si="78"/>
        <v/>
      </c>
      <c r="BN1012" s="199" t="str">
        <f t="shared" si="79"/>
        <v/>
      </c>
      <c r="BO1012" s="199" t="str">
        <f t="shared" si="80"/>
        <v/>
      </c>
      <c r="BP1012" s="199" t="str">
        <f t="shared" si="81"/>
        <v/>
      </c>
      <c r="BQ1012" s="202" t="str">
        <f t="shared" si="82"/>
        <v/>
      </c>
      <c r="BR1012" s="200" t="str">
        <f t="shared" si="83"/>
        <v/>
      </c>
      <c r="BS1012" s="202" t="str">
        <f t="shared" si="84"/>
        <v/>
      </c>
    </row>
    <row r="1013" spans="1:71" ht="7.25" customHeight="1">
      <c r="A1013" s="21"/>
      <c r="B1013" s="294"/>
      <c r="C1013" s="294"/>
      <c r="D1013" s="294"/>
      <c r="E1013" s="294"/>
      <c r="F1013" s="294"/>
      <c r="G1013" s="294"/>
      <c r="H1013" s="21"/>
      <c r="I1013" s="21"/>
      <c r="J1013" s="21"/>
      <c r="K1013" s="21"/>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R1013" s="127" t="str">
        <f>IF(AS1013="","",MAX(AR$868:AR1012)+1)</f>
        <v/>
      </c>
      <c r="BD1013" s="127" t="str">
        <f>IF(BE1013="","",MAX(BD$868:BD1012)+1)</f>
        <v/>
      </c>
      <c r="BG1013" s="200" t="str">
        <f t="shared" si="72"/>
        <v/>
      </c>
      <c r="BH1013" s="199" t="str">
        <f t="shared" si="73"/>
        <v/>
      </c>
      <c r="BI1013" s="199" t="str">
        <f t="shared" si="74"/>
        <v/>
      </c>
      <c r="BJ1013" s="199" t="str">
        <f t="shared" si="75"/>
        <v/>
      </c>
      <c r="BK1013" s="199" t="str">
        <f t="shared" si="76"/>
        <v/>
      </c>
      <c r="BL1013" s="199" t="str">
        <f t="shared" si="77"/>
        <v/>
      </c>
      <c r="BM1013" s="199" t="str">
        <f t="shared" si="78"/>
        <v/>
      </c>
      <c r="BN1013" s="199" t="str">
        <f t="shared" si="79"/>
        <v/>
      </c>
      <c r="BO1013" s="199" t="str">
        <f t="shared" si="80"/>
        <v/>
      </c>
      <c r="BP1013" s="199" t="str">
        <f t="shared" si="81"/>
        <v/>
      </c>
      <c r="BQ1013" s="202" t="str">
        <f t="shared" si="82"/>
        <v/>
      </c>
      <c r="BR1013" s="200" t="str">
        <f t="shared" si="83"/>
        <v/>
      </c>
      <c r="BS1013" s="202" t="str">
        <f t="shared" si="84"/>
        <v/>
      </c>
    </row>
    <row r="1014" spans="1:71" ht="23.15" customHeight="1">
      <c r="A1014" s="53"/>
      <c r="B1014" s="308" t="s">
        <v>583</v>
      </c>
      <c r="C1014" s="308"/>
      <c r="D1014" s="308"/>
      <c r="E1014" s="308"/>
      <c r="F1014" s="308"/>
      <c r="G1014" s="308"/>
      <c r="H1014" s="372">
        <f>VLOOKUP($AG1014,PriceList,3,FALSE)</f>
        <v>17.7</v>
      </c>
      <c r="I1014" s="372"/>
      <c r="J1014" s="373"/>
      <c r="K1014" s="342"/>
      <c r="L1014" s="343"/>
      <c r="M1014" s="343"/>
      <c r="N1014" s="344"/>
      <c r="O1014" s="341"/>
      <c r="P1014" s="341"/>
      <c r="Q1014" s="340"/>
      <c r="R1014" s="340"/>
      <c r="S1014" s="341"/>
      <c r="T1014" s="341"/>
      <c r="U1014" s="340"/>
      <c r="V1014" s="340"/>
      <c r="W1014" s="341"/>
      <c r="X1014" s="341"/>
      <c r="Y1014" s="340"/>
      <c r="Z1014" s="340"/>
      <c r="AA1014" s="341"/>
      <c r="AB1014" s="341"/>
      <c r="AC1014" s="345">
        <f>(SUM(O1014:AB1015))*H1014</f>
        <v>0</v>
      </c>
      <c r="AD1014" s="346"/>
      <c r="AE1014" s="346"/>
      <c r="AF1014" s="21"/>
      <c r="AG1014" s="339" t="s">
        <v>584</v>
      </c>
      <c r="AJ1014" s="90" t="b">
        <f>OR(ISERROR(AC1014),ISERROR(H1014))</f>
        <v>0</v>
      </c>
      <c r="AQ1014" s="218" t="s">
        <v>585</v>
      </c>
      <c r="AR1014" s="127" t="str">
        <f>IF(AS1014="","",MAX(AR$868:AR1013)+1)</f>
        <v/>
      </c>
      <c r="AS1014" s="176" t="str">
        <f>IF(SUM(O1014:AB1014)&gt;0,AQ1014,"")</f>
        <v/>
      </c>
      <c r="AT1014" s="177" t="str">
        <f>IF(O1014&gt;0,O1014,"")</f>
        <v/>
      </c>
      <c r="AU1014" s="178" t="str">
        <f>IF(Q1014&gt;0,Q1014,"")</f>
        <v/>
      </c>
      <c r="AV1014" s="178" t="str">
        <f>IF(S1014&gt;0,S1014,"")</f>
        <v/>
      </c>
      <c r="AW1014" s="178" t="str">
        <f>IF(U1014&gt;0,U1014,"")</f>
        <v/>
      </c>
      <c r="AX1014" s="178" t="str">
        <f>IF(W1014&gt;0,W1014,"")</f>
        <v/>
      </c>
      <c r="AY1014" s="179" t="str">
        <f>IF(Y1014&gt;0,Y1014,"")</f>
        <v/>
      </c>
      <c r="AZ1014" s="179" t="str">
        <f>IF(AA1014&gt;0,AA1014,"")</f>
        <v/>
      </c>
      <c r="BA1014" s="179" t="str">
        <f>IF(SUM(O1014:AB1014)&gt;0,(SUM(O1014:AB1014)*H1014),"")</f>
        <v/>
      </c>
      <c r="BB1014" s="179" t="str">
        <f>IF(SUM(O1014:AB1014)&gt;0,K1014,"")</f>
        <v/>
      </c>
      <c r="BC1014" s="196" t="str">
        <f>IF(SUM(O1014:AB1014)&gt;0,"ITEM","")</f>
        <v/>
      </c>
      <c r="BD1014" s="127" t="str">
        <f>IF(BE1014="","",MAX(BD$868:BD1013)+1)</f>
        <v/>
      </c>
      <c r="BG1014" s="200" t="str">
        <f t="shared" si="72"/>
        <v/>
      </c>
      <c r="BH1014" s="199" t="str">
        <f t="shared" si="73"/>
        <v/>
      </c>
      <c r="BI1014" s="199" t="str">
        <f t="shared" si="74"/>
        <v/>
      </c>
      <c r="BJ1014" s="199" t="str">
        <f t="shared" si="75"/>
        <v/>
      </c>
      <c r="BK1014" s="199" t="str">
        <f t="shared" si="76"/>
        <v/>
      </c>
      <c r="BL1014" s="199" t="str">
        <f t="shared" si="77"/>
        <v/>
      </c>
      <c r="BM1014" s="199" t="str">
        <f t="shared" si="78"/>
        <v/>
      </c>
      <c r="BN1014" s="199" t="str">
        <f t="shared" si="79"/>
        <v/>
      </c>
      <c r="BO1014" s="199" t="str">
        <f t="shared" si="80"/>
        <v/>
      </c>
      <c r="BP1014" s="199" t="str">
        <f t="shared" si="81"/>
        <v/>
      </c>
      <c r="BQ1014" s="202" t="str">
        <f t="shared" si="82"/>
        <v/>
      </c>
      <c r="BR1014" s="200" t="str">
        <f t="shared" si="83"/>
        <v/>
      </c>
      <c r="BS1014" s="202" t="str">
        <f t="shared" si="84"/>
        <v/>
      </c>
    </row>
    <row r="1015" spans="1:71" ht="23.15" customHeight="1">
      <c r="A1015" s="53"/>
      <c r="B1015" s="308"/>
      <c r="C1015" s="308"/>
      <c r="D1015" s="308"/>
      <c r="E1015" s="308"/>
      <c r="F1015" s="308"/>
      <c r="G1015" s="308"/>
      <c r="H1015" s="372"/>
      <c r="I1015" s="372"/>
      <c r="J1015" s="373"/>
      <c r="K1015" s="342"/>
      <c r="L1015" s="343"/>
      <c r="M1015" s="343"/>
      <c r="N1015" s="344"/>
      <c r="O1015" s="341"/>
      <c r="P1015" s="341"/>
      <c r="Q1015" s="340"/>
      <c r="R1015" s="340"/>
      <c r="S1015" s="341"/>
      <c r="T1015" s="341"/>
      <c r="U1015" s="340"/>
      <c r="V1015" s="340"/>
      <c r="W1015" s="341"/>
      <c r="X1015" s="341"/>
      <c r="Y1015" s="340"/>
      <c r="Z1015" s="340"/>
      <c r="AA1015" s="341"/>
      <c r="AB1015" s="341"/>
      <c r="AC1015" s="345"/>
      <c r="AD1015" s="346"/>
      <c r="AE1015" s="346"/>
      <c r="AF1015" s="21"/>
      <c r="AG1015" s="339"/>
      <c r="AQ1015" s="218" t="s">
        <v>585</v>
      </c>
      <c r="AR1015" s="127" t="str">
        <f>IF(AS1015="","",MAX(AR$868:AR1014)+1)</f>
        <v/>
      </c>
      <c r="AS1015" s="140" t="str">
        <f>IF(SUM(O1015:AB1015)&gt;0,AQ1015,"")</f>
        <v/>
      </c>
      <c r="AT1015" s="175" t="str">
        <f>IF(O1015&gt;0,O1015,"")</f>
        <v/>
      </c>
      <c r="AU1015" s="143" t="str">
        <f>IF(Q1015&gt;0,Q1015,"")</f>
        <v/>
      </c>
      <c r="AV1015" s="143" t="str">
        <f>IF(S1015&gt;0,S1015,"")</f>
        <v/>
      </c>
      <c r="AW1015" s="143" t="str">
        <f>IF(U1015&gt;0,U1015,"")</f>
        <v/>
      </c>
      <c r="AX1015" s="143" t="str">
        <f>IF(W1015&gt;0,W1015,"")</f>
        <v/>
      </c>
      <c r="AY1015" s="144" t="str">
        <f>IF(Y1015&gt;0,Y1015,"")</f>
        <v/>
      </c>
      <c r="AZ1015" s="144" t="str">
        <f>IF(AA1015&gt;0,AA1015,"")</f>
        <v/>
      </c>
      <c r="BA1015" s="179" t="str">
        <f>IF(SUM(O1015:AB1015)&gt;0,(SUM(O1015:AB1015)*H1014),"")</f>
        <v/>
      </c>
      <c r="BB1015" s="179" t="str">
        <f>IF(SUM(O1015:AB1015)&gt;0,K1015,"")</f>
        <v/>
      </c>
      <c r="BC1015" s="197" t="str">
        <f>IF(SUM(O1015:AB1015)&gt;0,"ITEM","")</f>
        <v/>
      </c>
      <c r="BD1015" s="127" t="str">
        <f>IF(BE1015="","",MAX(BD$868:BD1014)+1)</f>
        <v/>
      </c>
      <c r="BG1015" s="200" t="str">
        <f t="shared" si="72"/>
        <v/>
      </c>
      <c r="BH1015" s="199" t="str">
        <f t="shared" si="73"/>
        <v/>
      </c>
      <c r="BI1015" s="199" t="str">
        <f t="shared" si="74"/>
        <v/>
      </c>
      <c r="BJ1015" s="199" t="str">
        <f t="shared" si="75"/>
        <v/>
      </c>
      <c r="BK1015" s="199" t="str">
        <f t="shared" si="76"/>
        <v/>
      </c>
      <c r="BL1015" s="199" t="str">
        <f t="shared" si="77"/>
        <v/>
      </c>
      <c r="BM1015" s="199" t="str">
        <f t="shared" si="78"/>
        <v/>
      </c>
      <c r="BN1015" s="199" t="str">
        <f t="shared" si="79"/>
        <v/>
      </c>
      <c r="BO1015" s="199" t="str">
        <f t="shared" si="80"/>
        <v/>
      </c>
      <c r="BP1015" s="199" t="str">
        <f t="shared" si="81"/>
        <v/>
      </c>
      <c r="BQ1015" s="202" t="str">
        <f t="shared" si="82"/>
        <v/>
      </c>
      <c r="BR1015" s="200" t="str">
        <f t="shared" si="83"/>
        <v/>
      </c>
      <c r="BS1015" s="202" t="str">
        <f t="shared" si="84"/>
        <v/>
      </c>
    </row>
    <row r="1016" spans="1:71" ht="7.25" customHeight="1">
      <c r="A1016" s="21"/>
      <c r="B1016" s="294"/>
      <c r="C1016" s="294"/>
      <c r="D1016" s="294"/>
      <c r="E1016" s="294"/>
      <c r="F1016" s="294"/>
      <c r="G1016" s="294"/>
      <c r="H1016" s="21"/>
      <c r="I1016" s="21"/>
      <c r="J1016" s="21"/>
      <c r="K1016" s="21"/>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R1016" s="127" t="str">
        <f>IF(AS1016="","",MAX(AR$868:AR1015)+1)</f>
        <v/>
      </c>
      <c r="BD1016" s="127" t="str">
        <f>IF(BE1016="","",MAX(BD$868:BD1015)+1)</f>
        <v/>
      </c>
      <c r="BG1016" s="200" t="str">
        <f t="shared" si="72"/>
        <v/>
      </c>
      <c r="BH1016" s="199" t="str">
        <f t="shared" si="73"/>
        <v/>
      </c>
      <c r="BI1016" s="199" t="str">
        <f t="shared" si="74"/>
        <v/>
      </c>
      <c r="BJ1016" s="199" t="str">
        <f t="shared" si="75"/>
        <v/>
      </c>
      <c r="BK1016" s="199" t="str">
        <f t="shared" si="76"/>
        <v/>
      </c>
      <c r="BL1016" s="199" t="str">
        <f t="shared" si="77"/>
        <v/>
      </c>
      <c r="BM1016" s="199" t="str">
        <f t="shared" si="78"/>
        <v/>
      </c>
      <c r="BN1016" s="199" t="str">
        <f t="shared" si="79"/>
        <v/>
      </c>
      <c r="BO1016" s="199" t="str">
        <f t="shared" si="80"/>
        <v/>
      </c>
      <c r="BP1016" s="199" t="str">
        <f t="shared" si="81"/>
        <v/>
      </c>
      <c r="BQ1016" s="202" t="str">
        <f t="shared" si="82"/>
        <v/>
      </c>
      <c r="BR1016" s="200" t="str">
        <f t="shared" si="83"/>
        <v/>
      </c>
      <c r="BS1016" s="202" t="str">
        <f t="shared" si="84"/>
        <v/>
      </c>
    </row>
    <row r="1017" spans="1:71" ht="23.15" customHeight="1">
      <c r="A1017" s="53"/>
      <c r="B1017" s="308" t="s">
        <v>586</v>
      </c>
      <c r="C1017" s="308"/>
      <c r="D1017" s="308"/>
      <c r="E1017" s="308"/>
      <c r="F1017" s="308"/>
      <c r="G1017" s="308"/>
      <c r="H1017" s="372">
        <f>VLOOKUP($AG1017,PriceList,3,FALSE)</f>
        <v>31</v>
      </c>
      <c r="I1017" s="372"/>
      <c r="J1017" s="373"/>
      <c r="K1017" s="342"/>
      <c r="L1017" s="343"/>
      <c r="M1017" s="343"/>
      <c r="N1017" s="344"/>
      <c r="O1017" s="341"/>
      <c r="P1017" s="341"/>
      <c r="Q1017" s="340"/>
      <c r="R1017" s="340"/>
      <c r="S1017" s="341"/>
      <c r="T1017" s="341"/>
      <c r="U1017" s="340"/>
      <c r="V1017" s="340"/>
      <c r="W1017" s="341"/>
      <c r="X1017" s="341"/>
      <c r="Y1017" s="340"/>
      <c r="Z1017" s="340"/>
      <c r="AA1017" s="341"/>
      <c r="AB1017" s="341"/>
      <c r="AC1017" s="345">
        <f>(SUM(O1017:AB1018))*H1017</f>
        <v>0</v>
      </c>
      <c r="AD1017" s="346"/>
      <c r="AE1017" s="346"/>
      <c r="AF1017" s="21"/>
      <c r="AG1017" s="339" t="s">
        <v>587</v>
      </c>
      <c r="AJ1017" s="90" t="b">
        <f>OR(ISERROR(AC1017),ISERROR(H1017))</f>
        <v>0</v>
      </c>
      <c r="AQ1017" s="218" t="s">
        <v>588</v>
      </c>
      <c r="AR1017" s="127" t="str">
        <f>IF(AS1017="","",MAX(AR$868:AR1016)+1)</f>
        <v/>
      </c>
      <c r="AS1017" s="176" t="str">
        <f>IF(SUM(O1017:AB1017)&gt;0,AQ1017,"")</f>
        <v/>
      </c>
      <c r="AT1017" s="177" t="str">
        <f>IF(O1017&gt;0,O1017,"")</f>
        <v/>
      </c>
      <c r="AU1017" s="178" t="str">
        <f>IF(Q1017&gt;0,Q1017,"")</f>
        <v/>
      </c>
      <c r="AV1017" s="178" t="str">
        <f>IF(S1017&gt;0,S1017,"")</f>
        <v/>
      </c>
      <c r="AW1017" s="178" t="str">
        <f>IF(U1017&gt;0,U1017,"")</f>
        <v/>
      </c>
      <c r="AX1017" s="178" t="str">
        <f>IF(W1017&gt;0,W1017,"")</f>
        <v/>
      </c>
      <c r="AY1017" s="179" t="str">
        <f>IF(Y1017&gt;0,Y1017,"")</f>
        <v/>
      </c>
      <c r="AZ1017" s="179" t="str">
        <f>IF(AA1017&gt;0,AA1017,"")</f>
        <v/>
      </c>
      <c r="BA1017" s="179" t="str">
        <f>IF(SUM(O1017:AB1017)&gt;0,(SUM(O1017:AB1017)*H1017),"")</f>
        <v/>
      </c>
      <c r="BB1017" s="179" t="str">
        <f>IF(SUM(O1017:AB1017)&gt;0,K1017,"")</f>
        <v/>
      </c>
      <c r="BC1017" s="196" t="str">
        <f>IF(SUM(O1017:AB1017)&gt;0,"ITEM","")</f>
        <v/>
      </c>
      <c r="BD1017" s="127" t="str">
        <f>IF(BE1017="","",MAX(BD$868:BD1016)+1)</f>
        <v/>
      </c>
      <c r="BG1017" s="200" t="str">
        <f t="shared" si="72"/>
        <v/>
      </c>
      <c r="BH1017" s="199" t="str">
        <f t="shared" si="73"/>
        <v/>
      </c>
      <c r="BI1017" s="199" t="str">
        <f t="shared" si="74"/>
        <v/>
      </c>
      <c r="BJ1017" s="199" t="str">
        <f t="shared" si="75"/>
        <v/>
      </c>
      <c r="BK1017" s="199" t="str">
        <f t="shared" si="76"/>
        <v/>
      </c>
      <c r="BL1017" s="199" t="str">
        <f t="shared" si="77"/>
        <v/>
      </c>
      <c r="BM1017" s="199" t="str">
        <f t="shared" si="78"/>
        <v/>
      </c>
      <c r="BN1017" s="199" t="str">
        <f t="shared" si="79"/>
        <v/>
      </c>
      <c r="BO1017" s="199" t="str">
        <f t="shared" si="80"/>
        <v/>
      </c>
      <c r="BP1017" s="199" t="str">
        <f t="shared" si="81"/>
        <v/>
      </c>
      <c r="BQ1017" s="202" t="str">
        <f t="shared" si="82"/>
        <v/>
      </c>
      <c r="BR1017" s="200" t="str">
        <f t="shared" si="83"/>
        <v/>
      </c>
      <c r="BS1017" s="202" t="str">
        <f t="shared" si="84"/>
        <v/>
      </c>
    </row>
    <row r="1018" spans="1:71" ht="23.15" customHeight="1">
      <c r="A1018" s="53"/>
      <c r="B1018" s="308"/>
      <c r="C1018" s="308"/>
      <c r="D1018" s="308"/>
      <c r="E1018" s="308"/>
      <c r="F1018" s="308"/>
      <c r="G1018" s="308"/>
      <c r="H1018" s="372"/>
      <c r="I1018" s="372"/>
      <c r="J1018" s="373"/>
      <c r="K1018" s="342"/>
      <c r="L1018" s="343"/>
      <c r="M1018" s="343"/>
      <c r="N1018" s="344"/>
      <c r="O1018" s="341"/>
      <c r="P1018" s="341"/>
      <c r="Q1018" s="340"/>
      <c r="R1018" s="340"/>
      <c r="S1018" s="341"/>
      <c r="T1018" s="341"/>
      <c r="U1018" s="340"/>
      <c r="V1018" s="340"/>
      <c r="W1018" s="341"/>
      <c r="X1018" s="341"/>
      <c r="Y1018" s="340"/>
      <c r="Z1018" s="340"/>
      <c r="AA1018" s="341"/>
      <c r="AB1018" s="341"/>
      <c r="AC1018" s="345"/>
      <c r="AD1018" s="346"/>
      <c r="AE1018" s="346"/>
      <c r="AF1018" s="21"/>
      <c r="AG1018" s="339"/>
      <c r="AQ1018" s="218" t="s">
        <v>588</v>
      </c>
      <c r="AR1018" s="127" t="str">
        <f>IF(AS1018="","",MAX(AR$868:AR1017)+1)</f>
        <v/>
      </c>
      <c r="AS1018" s="140" t="str">
        <f>IF(SUM(O1018:AB1018)&gt;0,AQ1018,"")</f>
        <v/>
      </c>
      <c r="AT1018" s="175" t="str">
        <f>IF(O1018&gt;0,O1018,"")</f>
        <v/>
      </c>
      <c r="AU1018" s="143" t="str">
        <f>IF(Q1018&gt;0,Q1018,"")</f>
        <v/>
      </c>
      <c r="AV1018" s="143" t="str">
        <f>IF(S1018&gt;0,S1018,"")</f>
        <v/>
      </c>
      <c r="AW1018" s="143" t="str">
        <f>IF(U1018&gt;0,U1018,"")</f>
        <v/>
      </c>
      <c r="AX1018" s="143" t="str">
        <f>IF(W1018&gt;0,W1018,"")</f>
        <v/>
      </c>
      <c r="AY1018" s="144" t="str">
        <f>IF(Y1018&gt;0,Y1018,"")</f>
        <v/>
      </c>
      <c r="AZ1018" s="144" t="str">
        <f>IF(AA1018&gt;0,AA1018,"")</f>
        <v/>
      </c>
      <c r="BA1018" s="179" t="str">
        <f>IF(SUM(O1018:AB1018)&gt;0,(SUM(O1018:AB1018)*H1017),"")</f>
        <v/>
      </c>
      <c r="BB1018" s="179" t="str">
        <f>IF(SUM(O1018:AB1018)&gt;0,K1018,"")</f>
        <v/>
      </c>
      <c r="BC1018" s="197" t="str">
        <f>IF(SUM(O1018:AB1018)&gt;0,"ITEM","")</f>
        <v/>
      </c>
      <c r="BD1018" s="127" t="str">
        <f>IF(BE1018="","",MAX(BD$868:BD1017)+1)</f>
        <v/>
      </c>
      <c r="BG1018" s="200" t="str">
        <f t="shared" si="72"/>
        <v/>
      </c>
      <c r="BH1018" s="199" t="str">
        <f t="shared" si="73"/>
        <v/>
      </c>
      <c r="BI1018" s="199" t="str">
        <f t="shared" si="74"/>
        <v/>
      </c>
      <c r="BJ1018" s="199" t="str">
        <f t="shared" si="75"/>
        <v/>
      </c>
      <c r="BK1018" s="199" t="str">
        <f t="shared" si="76"/>
        <v/>
      </c>
      <c r="BL1018" s="199" t="str">
        <f t="shared" si="77"/>
        <v/>
      </c>
      <c r="BM1018" s="199" t="str">
        <f t="shared" si="78"/>
        <v/>
      </c>
      <c r="BN1018" s="199" t="str">
        <f t="shared" si="79"/>
        <v/>
      </c>
      <c r="BO1018" s="199" t="str">
        <f t="shared" si="80"/>
        <v/>
      </c>
      <c r="BP1018" s="199" t="str">
        <f t="shared" si="81"/>
        <v/>
      </c>
      <c r="BQ1018" s="202" t="str">
        <f t="shared" si="82"/>
        <v/>
      </c>
      <c r="BR1018" s="200" t="str">
        <f t="shared" si="83"/>
        <v/>
      </c>
      <c r="BS1018" s="202" t="str">
        <f t="shared" si="84"/>
        <v/>
      </c>
    </row>
    <row r="1019" spans="1:71" ht="7.25" customHeight="1">
      <c r="A1019" s="21"/>
      <c r="B1019" s="294"/>
      <c r="C1019" s="294"/>
      <c r="D1019" s="294"/>
      <c r="E1019" s="294"/>
      <c r="F1019" s="294"/>
      <c r="G1019" s="294"/>
      <c r="H1019" s="21"/>
      <c r="I1019" s="21"/>
      <c r="J1019" s="21"/>
      <c r="K1019" s="21"/>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R1019" s="127" t="str">
        <f>IF(AS1019="","",MAX(AR$868:AR1018)+1)</f>
        <v/>
      </c>
      <c r="BD1019" s="127" t="str">
        <f>IF(BE1019="","",MAX(BD$868:BD1018)+1)</f>
        <v/>
      </c>
      <c r="BG1019" s="200" t="str">
        <f t="shared" si="72"/>
        <v/>
      </c>
      <c r="BH1019" s="199" t="str">
        <f t="shared" si="73"/>
        <v/>
      </c>
      <c r="BI1019" s="199" t="str">
        <f t="shared" si="74"/>
        <v/>
      </c>
      <c r="BJ1019" s="199" t="str">
        <f t="shared" si="75"/>
        <v/>
      </c>
      <c r="BK1019" s="199" t="str">
        <f t="shared" si="76"/>
        <v/>
      </c>
      <c r="BL1019" s="199" t="str">
        <f t="shared" si="77"/>
        <v/>
      </c>
      <c r="BM1019" s="199" t="str">
        <f t="shared" si="78"/>
        <v/>
      </c>
      <c r="BN1019" s="199" t="str">
        <f t="shared" si="79"/>
        <v/>
      </c>
      <c r="BO1019" s="199" t="str">
        <f t="shared" si="80"/>
        <v/>
      </c>
      <c r="BP1019" s="199" t="str">
        <f t="shared" si="81"/>
        <v/>
      </c>
      <c r="BQ1019" s="202" t="str">
        <f t="shared" si="82"/>
        <v/>
      </c>
      <c r="BR1019" s="200" t="str">
        <f t="shared" si="83"/>
        <v/>
      </c>
      <c r="BS1019" s="202" t="str">
        <f t="shared" si="84"/>
        <v/>
      </c>
    </row>
    <row r="1020" spans="1:71" ht="20.149999999999999" customHeight="1">
      <c r="A1020" s="53"/>
      <c r="B1020" s="308" t="s">
        <v>589</v>
      </c>
      <c r="C1020" s="308"/>
      <c r="D1020" s="308"/>
      <c r="E1020" s="308"/>
      <c r="F1020" s="308"/>
      <c r="G1020" s="308"/>
      <c r="H1020" s="372">
        <f>VLOOKUP($AG1020,PriceList,3,FALSE)</f>
        <v>4.25</v>
      </c>
      <c r="I1020" s="372"/>
      <c r="J1020" s="373"/>
      <c r="K1020" s="342"/>
      <c r="L1020" s="343"/>
      <c r="M1020" s="343"/>
      <c r="N1020" s="344"/>
      <c r="O1020" s="341"/>
      <c r="P1020" s="341"/>
      <c r="Q1020" s="340"/>
      <c r="R1020" s="340"/>
      <c r="S1020" s="341"/>
      <c r="T1020" s="341"/>
      <c r="U1020" s="340"/>
      <c r="V1020" s="340"/>
      <c r="W1020" s="341"/>
      <c r="X1020" s="341"/>
      <c r="Y1020" s="340"/>
      <c r="Z1020" s="340"/>
      <c r="AA1020" s="341"/>
      <c r="AB1020" s="341"/>
      <c r="AC1020" s="345">
        <f>(SUM(O1020:AB1021))*H1020</f>
        <v>0</v>
      </c>
      <c r="AD1020" s="346"/>
      <c r="AE1020" s="346"/>
      <c r="AF1020" s="21"/>
      <c r="AG1020" s="339" t="s">
        <v>590</v>
      </c>
      <c r="AJ1020" s="90" t="b">
        <f>OR(ISERROR(AC1020),ISERROR(H1020))</f>
        <v>0</v>
      </c>
      <c r="AQ1020" s="63" t="str">
        <f>IFERROR(LEFT(B1020,SEARCH("
",B1020)),B1020)</f>
        <v xml:space="preserve">Still Mineral Water Bottle
</v>
      </c>
      <c r="AR1020" s="127" t="str">
        <f>IF(AS1020="","",MAX(AR$868:AR1019)+1)</f>
        <v/>
      </c>
      <c r="AS1020" s="176" t="str">
        <f>IF(SUM(O1020:AB1020)&gt;0,AQ1020,"")</f>
        <v/>
      </c>
      <c r="AT1020" s="177" t="str">
        <f>IF(O1020&gt;0,O1020,"")</f>
        <v/>
      </c>
      <c r="AU1020" s="178" t="str">
        <f>IF(Q1020&gt;0,Q1020,"")</f>
        <v/>
      </c>
      <c r="AV1020" s="178" t="str">
        <f>IF(S1020&gt;0,S1020,"")</f>
        <v/>
      </c>
      <c r="AW1020" s="178" t="str">
        <f>IF(U1020&gt;0,U1020,"")</f>
        <v/>
      </c>
      <c r="AX1020" s="178" t="str">
        <f>IF(W1020&gt;0,W1020,"")</f>
        <v/>
      </c>
      <c r="AY1020" s="179" t="str">
        <f>IF(Y1020&gt;0,Y1020,"")</f>
        <v/>
      </c>
      <c r="AZ1020" s="179" t="str">
        <f>IF(AA1020&gt;0,AA1020,"")</f>
        <v/>
      </c>
      <c r="BA1020" s="179" t="str">
        <f>IF(SUM(O1020:AB1020)&gt;0,(SUM(O1020:AB1020)*H1020),"")</f>
        <v/>
      </c>
      <c r="BB1020" s="179" t="str">
        <f>IF(SUM(O1020:AB1020)&gt;0,K1020,"")</f>
        <v/>
      </c>
      <c r="BC1020" s="196" t="str">
        <f>IF(SUM(O1020:AB1020)&gt;0,"ITEM","")</f>
        <v/>
      </c>
      <c r="BD1020" s="127" t="str">
        <f>IF(BE1020="","",MAX(BD$868:BD1019)+1)</f>
        <v/>
      </c>
      <c r="BG1020" s="200" t="str">
        <f t="shared" si="72"/>
        <v/>
      </c>
      <c r="BH1020" s="199" t="str">
        <f t="shared" si="73"/>
        <v/>
      </c>
      <c r="BI1020" s="199" t="str">
        <f t="shared" si="74"/>
        <v/>
      </c>
      <c r="BJ1020" s="199" t="str">
        <f t="shared" si="75"/>
        <v/>
      </c>
      <c r="BK1020" s="199" t="str">
        <f t="shared" si="76"/>
        <v/>
      </c>
      <c r="BL1020" s="199" t="str">
        <f t="shared" si="77"/>
        <v/>
      </c>
      <c r="BM1020" s="199" t="str">
        <f t="shared" si="78"/>
        <v/>
      </c>
      <c r="BN1020" s="199" t="str">
        <f t="shared" si="79"/>
        <v/>
      </c>
      <c r="BO1020" s="199" t="str">
        <f t="shared" si="80"/>
        <v/>
      </c>
      <c r="BP1020" s="199" t="str">
        <f t="shared" si="81"/>
        <v/>
      </c>
      <c r="BQ1020" s="202" t="str">
        <f t="shared" si="82"/>
        <v/>
      </c>
      <c r="BR1020" s="200" t="str">
        <f t="shared" si="83"/>
        <v/>
      </c>
      <c r="BS1020" s="202" t="str">
        <f t="shared" si="84"/>
        <v/>
      </c>
    </row>
    <row r="1021" spans="1:71" ht="20.149999999999999" customHeight="1">
      <c r="A1021" s="53"/>
      <c r="B1021" s="308"/>
      <c r="C1021" s="308"/>
      <c r="D1021" s="308"/>
      <c r="E1021" s="308"/>
      <c r="F1021" s="308"/>
      <c r="G1021" s="308"/>
      <c r="H1021" s="372"/>
      <c r="I1021" s="372"/>
      <c r="J1021" s="373"/>
      <c r="K1021" s="342"/>
      <c r="L1021" s="343"/>
      <c r="M1021" s="343"/>
      <c r="N1021" s="344"/>
      <c r="O1021" s="341"/>
      <c r="P1021" s="341"/>
      <c r="Q1021" s="340"/>
      <c r="R1021" s="340"/>
      <c r="S1021" s="341"/>
      <c r="T1021" s="341"/>
      <c r="U1021" s="340"/>
      <c r="V1021" s="340"/>
      <c r="W1021" s="341"/>
      <c r="X1021" s="341"/>
      <c r="Y1021" s="340"/>
      <c r="Z1021" s="340"/>
      <c r="AA1021" s="341"/>
      <c r="AB1021" s="341"/>
      <c r="AC1021" s="345"/>
      <c r="AD1021" s="346"/>
      <c r="AE1021" s="346"/>
      <c r="AF1021" s="21"/>
      <c r="AG1021" s="339"/>
      <c r="AQ1021" s="63" t="str">
        <f>IFERROR(LEFT(B1020,SEARCH("
",B1020)),B1020)</f>
        <v xml:space="preserve">Still Mineral Water Bottle
</v>
      </c>
      <c r="AR1021" s="127" t="str">
        <f>IF(AS1021="","",MAX(AR$868:AR1020)+1)</f>
        <v/>
      </c>
      <c r="AS1021" s="140" t="str">
        <f>IF(SUM(O1021:AB1021)&gt;0,AQ1021,"")</f>
        <v/>
      </c>
      <c r="AT1021" s="175" t="str">
        <f>IF(O1021&gt;0,O1021,"")</f>
        <v/>
      </c>
      <c r="AU1021" s="143" t="str">
        <f>IF(Q1021&gt;0,Q1021,"")</f>
        <v/>
      </c>
      <c r="AV1021" s="143" t="str">
        <f>IF(S1021&gt;0,S1021,"")</f>
        <v/>
      </c>
      <c r="AW1021" s="143" t="str">
        <f>IF(U1021&gt;0,U1021,"")</f>
        <v/>
      </c>
      <c r="AX1021" s="143" t="str">
        <f>IF(W1021&gt;0,W1021,"")</f>
        <v/>
      </c>
      <c r="AY1021" s="144" t="str">
        <f>IF(Y1021&gt;0,Y1021,"")</f>
        <v/>
      </c>
      <c r="AZ1021" s="144" t="str">
        <f>IF(AA1021&gt;0,AA1021,"")</f>
        <v/>
      </c>
      <c r="BA1021" s="179" t="str">
        <f>IF(SUM(O1021:AB1021)&gt;0,(SUM(O1021:AB1021)*H1020),"")</f>
        <v/>
      </c>
      <c r="BB1021" s="179" t="str">
        <f>IF(SUM(O1021:AB1021)&gt;0,K1021,"")</f>
        <v/>
      </c>
      <c r="BC1021" s="197" t="str">
        <f>IF(SUM(O1021:AB1021)&gt;0,"ITEM","")</f>
        <v/>
      </c>
      <c r="BD1021" s="127" t="str">
        <f>IF(BE1021="","",MAX(BD$868:BD1020)+1)</f>
        <v/>
      </c>
      <c r="BG1021" s="200" t="str">
        <f t="shared" si="72"/>
        <v/>
      </c>
      <c r="BH1021" s="199" t="str">
        <f t="shared" si="73"/>
        <v/>
      </c>
      <c r="BI1021" s="199" t="str">
        <f t="shared" si="74"/>
        <v/>
      </c>
      <c r="BJ1021" s="199" t="str">
        <f t="shared" si="75"/>
        <v/>
      </c>
      <c r="BK1021" s="199" t="str">
        <f t="shared" si="76"/>
        <v/>
      </c>
      <c r="BL1021" s="199" t="str">
        <f t="shared" si="77"/>
        <v/>
      </c>
      <c r="BM1021" s="199" t="str">
        <f t="shared" si="78"/>
        <v/>
      </c>
      <c r="BN1021" s="199" t="str">
        <f t="shared" si="79"/>
        <v/>
      </c>
      <c r="BO1021" s="199" t="str">
        <f t="shared" si="80"/>
        <v/>
      </c>
      <c r="BP1021" s="199" t="str">
        <f t="shared" si="81"/>
        <v/>
      </c>
      <c r="BQ1021" s="202" t="str">
        <f t="shared" si="82"/>
        <v/>
      </c>
      <c r="BR1021" s="200" t="str">
        <f t="shared" si="83"/>
        <v/>
      </c>
      <c r="BS1021" s="202" t="str">
        <f t="shared" si="84"/>
        <v/>
      </c>
    </row>
    <row r="1022" spans="1:71" ht="7.25" customHeight="1">
      <c r="A1022" s="21"/>
      <c r="B1022" s="294"/>
      <c r="C1022" s="294"/>
      <c r="D1022" s="294"/>
      <c r="E1022" s="294"/>
      <c r="F1022" s="294"/>
      <c r="G1022" s="294"/>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R1022" s="127" t="str">
        <f>IF(AS1022="","",MAX(AR$868:AR1021)+1)</f>
        <v/>
      </c>
      <c r="BD1022" s="127" t="str">
        <f>IF(BE1022="","",MAX(BD$868:BD1021)+1)</f>
        <v/>
      </c>
      <c r="BG1022" s="200" t="str">
        <f t="shared" si="72"/>
        <v/>
      </c>
      <c r="BH1022" s="199" t="str">
        <f t="shared" si="73"/>
        <v/>
      </c>
      <c r="BI1022" s="199" t="str">
        <f t="shared" si="74"/>
        <v/>
      </c>
      <c r="BJ1022" s="199" t="str">
        <f t="shared" si="75"/>
        <v/>
      </c>
      <c r="BK1022" s="199" t="str">
        <f t="shared" si="76"/>
        <v/>
      </c>
      <c r="BL1022" s="199" t="str">
        <f t="shared" si="77"/>
        <v/>
      </c>
      <c r="BM1022" s="199" t="str">
        <f t="shared" si="78"/>
        <v/>
      </c>
      <c r="BN1022" s="199" t="str">
        <f t="shared" si="79"/>
        <v/>
      </c>
      <c r="BO1022" s="199" t="str">
        <f t="shared" si="80"/>
        <v/>
      </c>
      <c r="BP1022" s="199" t="str">
        <f t="shared" si="81"/>
        <v/>
      </c>
      <c r="BQ1022" s="202" t="str">
        <f t="shared" si="82"/>
        <v/>
      </c>
      <c r="BR1022" s="200" t="str">
        <f t="shared" si="83"/>
        <v/>
      </c>
      <c r="BS1022" s="202" t="str">
        <f t="shared" si="84"/>
        <v/>
      </c>
    </row>
    <row r="1023" spans="1:71" ht="23.15" customHeight="1">
      <c r="A1023" s="53"/>
      <c r="B1023" s="308" t="s">
        <v>591</v>
      </c>
      <c r="C1023" s="308"/>
      <c r="D1023" s="308"/>
      <c r="E1023" s="308"/>
      <c r="F1023" s="308"/>
      <c r="G1023" s="308"/>
      <c r="H1023" s="372">
        <f>VLOOKUP($AG1023,PriceList,3,FALSE)</f>
        <v>4.25</v>
      </c>
      <c r="I1023" s="372"/>
      <c r="J1023" s="373"/>
      <c r="K1023" s="342"/>
      <c r="L1023" s="343"/>
      <c r="M1023" s="343"/>
      <c r="N1023" s="344"/>
      <c r="O1023" s="341"/>
      <c r="P1023" s="341"/>
      <c r="Q1023" s="340"/>
      <c r="R1023" s="340"/>
      <c r="S1023" s="341"/>
      <c r="T1023" s="341"/>
      <c r="U1023" s="340"/>
      <c r="V1023" s="340"/>
      <c r="W1023" s="341"/>
      <c r="X1023" s="341"/>
      <c r="Y1023" s="340"/>
      <c r="Z1023" s="340"/>
      <c r="AA1023" s="341"/>
      <c r="AB1023" s="341"/>
      <c r="AC1023" s="345">
        <f>(SUM(O1023:AB1024))*H1023</f>
        <v>0</v>
      </c>
      <c r="AD1023" s="346"/>
      <c r="AE1023" s="346"/>
      <c r="AF1023" s="21"/>
      <c r="AG1023" s="339" t="s">
        <v>592</v>
      </c>
      <c r="AJ1023" s="90" t="b">
        <f>OR(ISERROR(AC1023),ISERROR(H1023))</f>
        <v>0</v>
      </c>
      <c r="AQ1023" s="63" t="str">
        <f>IFERROR(LEFT(B1023,SEARCH("
",B1023)),B1023)</f>
        <v xml:space="preserve">Sparkling Mineral Water Bottle
</v>
      </c>
      <c r="AR1023" s="127" t="str">
        <f>IF(AS1023="","",MAX(AR$868:AR1022)+1)</f>
        <v/>
      </c>
      <c r="AS1023" s="176" t="str">
        <f>IF(SUM(O1023:AB1023)&gt;0,AQ1023,"")</f>
        <v/>
      </c>
      <c r="AT1023" s="177" t="str">
        <f>IF(O1023&gt;0,O1023,"")</f>
        <v/>
      </c>
      <c r="AU1023" s="178" t="str">
        <f>IF(Q1023&gt;0,Q1023,"")</f>
        <v/>
      </c>
      <c r="AV1023" s="178" t="str">
        <f>IF(S1023&gt;0,S1023,"")</f>
        <v/>
      </c>
      <c r="AW1023" s="178" t="str">
        <f>IF(U1023&gt;0,U1023,"")</f>
        <v/>
      </c>
      <c r="AX1023" s="178" t="str">
        <f>IF(W1023&gt;0,W1023,"")</f>
        <v/>
      </c>
      <c r="AY1023" s="179" t="str">
        <f>IF(Y1023&gt;0,Y1023,"")</f>
        <v/>
      </c>
      <c r="AZ1023" s="179" t="str">
        <f>IF(AA1023&gt;0,AA1023,"")</f>
        <v/>
      </c>
      <c r="BA1023" s="179" t="str">
        <f>IF(SUM(O1023:AB1023)&gt;0,(SUM(O1023:AB1023)*H1023),"")</f>
        <v/>
      </c>
      <c r="BB1023" s="179" t="str">
        <f>IF(SUM(O1023:AB1023)&gt;0,K1023,"")</f>
        <v/>
      </c>
      <c r="BC1023" s="196" t="str">
        <f>IF(SUM(O1023:AB1023)&gt;0,"ITEM","")</f>
        <v/>
      </c>
      <c r="BD1023" s="127" t="str">
        <f>IF(BE1023="","",MAX(BD$868:BD1022)+1)</f>
        <v/>
      </c>
      <c r="BG1023" s="200" t="str">
        <f t="shared" si="72"/>
        <v/>
      </c>
      <c r="BH1023" s="199" t="str">
        <f t="shared" si="73"/>
        <v/>
      </c>
      <c r="BI1023" s="199" t="str">
        <f t="shared" si="74"/>
        <v/>
      </c>
      <c r="BJ1023" s="199" t="str">
        <f t="shared" si="75"/>
        <v/>
      </c>
      <c r="BK1023" s="199" t="str">
        <f t="shared" si="76"/>
        <v/>
      </c>
      <c r="BL1023" s="199" t="str">
        <f t="shared" si="77"/>
        <v/>
      </c>
      <c r="BM1023" s="199" t="str">
        <f t="shared" si="78"/>
        <v/>
      </c>
      <c r="BN1023" s="199" t="str">
        <f t="shared" si="79"/>
        <v/>
      </c>
      <c r="BO1023" s="199" t="str">
        <f t="shared" si="80"/>
        <v/>
      </c>
      <c r="BP1023" s="199" t="str">
        <f t="shared" si="81"/>
        <v/>
      </c>
      <c r="BQ1023" s="202" t="str">
        <f t="shared" si="82"/>
        <v/>
      </c>
      <c r="BR1023" s="200" t="str">
        <f t="shared" si="83"/>
        <v/>
      </c>
      <c r="BS1023" s="202" t="str">
        <f t="shared" si="84"/>
        <v/>
      </c>
    </row>
    <row r="1024" spans="1:71" ht="23.15" customHeight="1">
      <c r="A1024" s="53"/>
      <c r="B1024" s="308"/>
      <c r="C1024" s="308"/>
      <c r="D1024" s="308"/>
      <c r="E1024" s="308"/>
      <c r="F1024" s="308"/>
      <c r="G1024" s="308"/>
      <c r="H1024" s="372"/>
      <c r="I1024" s="372"/>
      <c r="J1024" s="373"/>
      <c r="K1024" s="342"/>
      <c r="L1024" s="343"/>
      <c r="M1024" s="343"/>
      <c r="N1024" s="344"/>
      <c r="O1024" s="341"/>
      <c r="P1024" s="341"/>
      <c r="Q1024" s="340"/>
      <c r="R1024" s="340"/>
      <c r="S1024" s="341"/>
      <c r="T1024" s="341"/>
      <c r="U1024" s="340"/>
      <c r="V1024" s="340"/>
      <c r="W1024" s="341"/>
      <c r="X1024" s="341"/>
      <c r="Y1024" s="340"/>
      <c r="Z1024" s="340"/>
      <c r="AA1024" s="341"/>
      <c r="AB1024" s="341"/>
      <c r="AC1024" s="345"/>
      <c r="AD1024" s="346"/>
      <c r="AE1024" s="346"/>
      <c r="AF1024" s="21"/>
      <c r="AG1024" s="339"/>
      <c r="AQ1024" s="63" t="str">
        <f>IFERROR(LEFT(B1023,SEARCH("
",B1023)),B1023)</f>
        <v xml:space="preserve">Sparkling Mineral Water Bottle
</v>
      </c>
      <c r="AR1024" s="127" t="str">
        <f>IF(AS1024="","",MAX(AR$868:AR1023)+1)</f>
        <v/>
      </c>
      <c r="AS1024" s="140" t="str">
        <f>IF(SUM(O1024:AB1024)&gt;0,AQ1024,"")</f>
        <v/>
      </c>
      <c r="AT1024" s="175" t="str">
        <f>IF(O1024&gt;0,O1024,"")</f>
        <v/>
      </c>
      <c r="AU1024" s="143" t="str">
        <f>IF(Q1024&gt;0,Q1024,"")</f>
        <v/>
      </c>
      <c r="AV1024" s="143" t="str">
        <f>IF(S1024&gt;0,S1024,"")</f>
        <v/>
      </c>
      <c r="AW1024" s="143" t="str">
        <f>IF(U1024&gt;0,U1024,"")</f>
        <v/>
      </c>
      <c r="AX1024" s="143" t="str">
        <f>IF(W1024&gt;0,W1024,"")</f>
        <v/>
      </c>
      <c r="AY1024" s="144" t="str">
        <f>IF(Y1024&gt;0,Y1024,"")</f>
        <v/>
      </c>
      <c r="AZ1024" s="144" t="str">
        <f>IF(AA1024&gt;0,AA1024,"")</f>
        <v/>
      </c>
      <c r="BA1024" s="179" t="str">
        <f>IF(SUM(O1024:AB1024)&gt;0,(SUM(O1024:AB1024)*H1023),"")</f>
        <v/>
      </c>
      <c r="BB1024" s="179" t="str">
        <f>IF(SUM(O1024:AB1024)&gt;0,K1024,"")</f>
        <v/>
      </c>
      <c r="BC1024" s="197" t="str">
        <f>IF(SUM(O1024:AB1024)&gt;0,"ITEM","")</f>
        <v/>
      </c>
      <c r="BD1024" s="127" t="str">
        <f>IF(BE1024="","",MAX(BD$868:BD1023)+1)</f>
        <v/>
      </c>
      <c r="BG1024" s="200" t="str">
        <f t="shared" si="72"/>
        <v/>
      </c>
      <c r="BH1024" s="199" t="str">
        <f t="shared" si="73"/>
        <v/>
      </c>
      <c r="BI1024" s="199" t="str">
        <f t="shared" si="74"/>
        <v/>
      </c>
      <c r="BJ1024" s="199" t="str">
        <f t="shared" si="75"/>
        <v/>
      </c>
      <c r="BK1024" s="199" t="str">
        <f t="shared" si="76"/>
        <v/>
      </c>
      <c r="BL1024" s="199" t="str">
        <f t="shared" si="77"/>
        <v/>
      </c>
      <c r="BM1024" s="199" t="str">
        <f t="shared" si="78"/>
        <v/>
      </c>
      <c r="BN1024" s="199" t="str">
        <f t="shared" si="79"/>
        <v/>
      </c>
      <c r="BO1024" s="199" t="str">
        <f t="shared" si="80"/>
        <v/>
      </c>
      <c r="BP1024" s="199" t="str">
        <f t="shared" si="81"/>
        <v/>
      </c>
      <c r="BQ1024" s="202" t="str">
        <f t="shared" si="82"/>
        <v/>
      </c>
      <c r="BR1024" s="200" t="str">
        <f t="shared" si="83"/>
        <v/>
      </c>
      <c r="BS1024" s="202" t="str">
        <f t="shared" si="84"/>
        <v/>
      </c>
    </row>
    <row r="1025" spans="1:71" ht="7.25" customHeight="1">
      <c r="A1025" s="21"/>
      <c r="B1025" s="294"/>
      <c r="C1025" s="294"/>
      <c r="D1025" s="294"/>
      <c r="E1025" s="294"/>
      <c r="F1025" s="294"/>
      <c r="G1025" s="294"/>
      <c r="H1025" s="21"/>
      <c r="I1025" s="21"/>
      <c r="J1025" s="21"/>
      <c r="K1025" s="21"/>
      <c r="L1025" s="21"/>
      <c r="M1025" s="21"/>
      <c r="N1025" s="21"/>
      <c r="O1025" s="21"/>
      <c r="P1025" s="21"/>
      <c r="Q1025" s="21"/>
      <c r="R1025" s="21"/>
      <c r="S1025" s="21"/>
      <c r="T1025" s="21"/>
      <c r="U1025" s="21"/>
      <c r="V1025" s="21"/>
      <c r="W1025" s="21"/>
      <c r="X1025" s="21"/>
      <c r="Y1025" s="21"/>
      <c r="Z1025" s="21"/>
      <c r="AA1025" s="21"/>
      <c r="AB1025" s="21"/>
      <c r="AC1025" s="21"/>
      <c r="AD1025" s="21"/>
      <c r="AE1025" s="21"/>
      <c r="AF1025" s="21"/>
      <c r="AR1025" s="127" t="str">
        <f>IF(AS1025="","",MAX(AR$868:AR1024)+1)</f>
        <v/>
      </c>
      <c r="BD1025" s="127" t="str">
        <f>IF(BE1025="","",MAX(BD$868:BD1024)+1)</f>
        <v/>
      </c>
      <c r="BG1025" s="200" t="str">
        <f t="shared" si="72"/>
        <v/>
      </c>
      <c r="BH1025" s="199" t="str">
        <f t="shared" si="73"/>
        <v/>
      </c>
      <c r="BI1025" s="199" t="str">
        <f t="shared" si="74"/>
        <v/>
      </c>
      <c r="BJ1025" s="199" t="str">
        <f t="shared" si="75"/>
        <v/>
      </c>
      <c r="BK1025" s="199" t="str">
        <f t="shared" si="76"/>
        <v/>
      </c>
      <c r="BL1025" s="199" t="str">
        <f t="shared" si="77"/>
        <v/>
      </c>
      <c r="BM1025" s="199" t="str">
        <f t="shared" si="78"/>
        <v/>
      </c>
      <c r="BN1025" s="199" t="str">
        <f t="shared" si="79"/>
        <v/>
      </c>
      <c r="BO1025" s="199" t="str">
        <f t="shared" si="80"/>
        <v/>
      </c>
      <c r="BP1025" s="199" t="str">
        <f t="shared" si="81"/>
        <v/>
      </c>
      <c r="BQ1025" s="202" t="str">
        <f t="shared" si="82"/>
        <v/>
      </c>
      <c r="BR1025" s="200" t="str">
        <f t="shared" si="83"/>
        <v/>
      </c>
      <c r="BS1025" s="202" t="str">
        <f t="shared" si="84"/>
        <v/>
      </c>
    </row>
    <row r="1026" spans="1:71" ht="24" customHeight="1">
      <c r="A1026" s="53"/>
      <c r="B1026" s="308" t="s">
        <v>593</v>
      </c>
      <c r="C1026" s="308"/>
      <c r="D1026" s="308"/>
      <c r="E1026" s="308"/>
      <c r="F1026" s="308"/>
      <c r="G1026" s="308"/>
      <c r="H1026" s="372">
        <f>VLOOKUP($AG1026,PriceList,3,FALSE)</f>
        <v>4.25</v>
      </c>
      <c r="I1026" s="372"/>
      <c r="J1026" s="373"/>
      <c r="K1026" s="342"/>
      <c r="L1026" s="343"/>
      <c r="M1026" s="343"/>
      <c r="N1026" s="344"/>
      <c r="O1026" s="341"/>
      <c r="P1026" s="341"/>
      <c r="Q1026" s="340"/>
      <c r="R1026" s="340"/>
      <c r="S1026" s="341"/>
      <c r="T1026" s="341"/>
      <c r="U1026" s="340"/>
      <c r="V1026" s="340"/>
      <c r="W1026" s="341"/>
      <c r="X1026" s="341"/>
      <c r="Y1026" s="340"/>
      <c r="Z1026" s="340"/>
      <c r="AA1026" s="341"/>
      <c r="AB1026" s="341"/>
      <c r="AC1026" s="345">
        <f>(SUM(O1026:AB1027))*H1026</f>
        <v>0</v>
      </c>
      <c r="AD1026" s="346"/>
      <c r="AE1026" s="346"/>
      <c r="AF1026" s="21"/>
      <c r="AG1026" s="339" t="s">
        <v>594</v>
      </c>
      <c r="AJ1026" s="90" t="b">
        <f>OR(ISERROR(AC1026),ISERROR(H1026))</f>
        <v>0</v>
      </c>
      <c r="AQ1026" s="63" t="str">
        <f>IFERROR(LEFT(B1026,SEARCH("
",B1026)),B1026)</f>
        <v xml:space="preserve">1 Litre UHT Orange Juice Carton
</v>
      </c>
      <c r="AR1026" s="127" t="str">
        <f>IF(AS1026="","",MAX(AR$868:AR1025)+1)</f>
        <v/>
      </c>
      <c r="AS1026" s="176" t="str">
        <f>IF(SUM(O1026:AB1026)&gt;0,AQ1026,"")</f>
        <v/>
      </c>
      <c r="AT1026" s="177" t="str">
        <f>IF(O1026&gt;0,O1026,"")</f>
        <v/>
      </c>
      <c r="AU1026" s="178" t="str">
        <f>IF(Q1026&gt;0,Q1026,"")</f>
        <v/>
      </c>
      <c r="AV1026" s="178" t="str">
        <f>IF(S1026&gt;0,S1026,"")</f>
        <v/>
      </c>
      <c r="AW1026" s="178" t="str">
        <f>IF(U1026&gt;0,U1026,"")</f>
        <v/>
      </c>
      <c r="AX1026" s="178" t="str">
        <f>IF(W1026&gt;0,W1026,"")</f>
        <v/>
      </c>
      <c r="AY1026" s="179" t="str">
        <f>IF(Y1026&gt;0,Y1026,"")</f>
        <v/>
      </c>
      <c r="AZ1026" s="179" t="str">
        <f>IF(AA1026&gt;0,AA1026,"")</f>
        <v/>
      </c>
      <c r="BA1026" s="179" t="str">
        <f>IF(SUM(O1026:AB1026)&gt;0,(SUM(O1026:AB1026)*H1026),"")</f>
        <v/>
      </c>
      <c r="BB1026" s="179" t="str">
        <f>IF(SUM(O1026:AB1026)&gt;0,K1026,"")</f>
        <v/>
      </c>
      <c r="BC1026" s="196" t="str">
        <f>IF(SUM(O1026:AB1026)&gt;0,"ITEM","")</f>
        <v/>
      </c>
      <c r="BD1026" s="127" t="str">
        <f>IF(BE1026="","",MAX(BD$868:BD1025)+1)</f>
        <v/>
      </c>
      <c r="BG1026" s="200" t="str">
        <f t="shared" si="72"/>
        <v/>
      </c>
      <c r="BH1026" s="199" t="str">
        <f t="shared" si="73"/>
        <v/>
      </c>
      <c r="BI1026" s="199" t="str">
        <f t="shared" si="74"/>
        <v/>
      </c>
      <c r="BJ1026" s="199" t="str">
        <f t="shared" si="75"/>
        <v/>
      </c>
      <c r="BK1026" s="199" t="str">
        <f t="shared" si="76"/>
        <v/>
      </c>
      <c r="BL1026" s="199" t="str">
        <f t="shared" si="77"/>
        <v/>
      </c>
      <c r="BM1026" s="199" t="str">
        <f t="shared" si="78"/>
        <v/>
      </c>
      <c r="BN1026" s="199" t="str">
        <f t="shared" si="79"/>
        <v/>
      </c>
      <c r="BO1026" s="199" t="str">
        <f t="shared" si="80"/>
        <v/>
      </c>
      <c r="BP1026" s="199" t="str">
        <f t="shared" si="81"/>
        <v/>
      </c>
      <c r="BQ1026" s="202" t="str">
        <f t="shared" si="82"/>
        <v/>
      </c>
      <c r="BR1026" s="200" t="str">
        <f t="shared" si="83"/>
        <v/>
      </c>
      <c r="BS1026" s="202" t="str">
        <f t="shared" si="84"/>
        <v/>
      </c>
    </row>
    <row r="1027" spans="1:71" ht="24" customHeight="1">
      <c r="A1027" s="53"/>
      <c r="B1027" s="308"/>
      <c r="C1027" s="308"/>
      <c r="D1027" s="308"/>
      <c r="E1027" s="308"/>
      <c r="F1027" s="308"/>
      <c r="G1027" s="308"/>
      <c r="H1027" s="372"/>
      <c r="I1027" s="372"/>
      <c r="J1027" s="373"/>
      <c r="K1027" s="342"/>
      <c r="L1027" s="343"/>
      <c r="M1027" s="343"/>
      <c r="N1027" s="344"/>
      <c r="O1027" s="341"/>
      <c r="P1027" s="341"/>
      <c r="Q1027" s="340"/>
      <c r="R1027" s="340"/>
      <c r="S1027" s="341"/>
      <c r="T1027" s="341"/>
      <c r="U1027" s="340"/>
      <c r="V1027" s="340"/>
      <c r="W1027" s="341"/>
      <c r="X1027" s="341"/>
      <c r="Y1027" s="340"/>
      <c r="Z1027" s="340"/>
      <c r="AA1027" s="341"/>
      <c r="AB1027" s="341"/>
      <c r="AC1027" s="345"/>
      <c r="AD1027" s="346"/>
      <c r="AE1027" s="346"/>
      <c r="AF1027" s="21"/>
      <c r="AG1027" s="339"/>
      <c r="AQ1027" s="63" t="str">
        <f>IFERROR(LEFT(B1026,SEARCH("
",B1026)),B1026)</f>
        <v xml:space="preserve">1 Litre UHT Orange Juice Carton
</v>
      </c>
      <c r="AR1027" s="127" t="str">
        <f>IF(AS1027="","",MAX(AR$868:AR1026)+1)</f>
        <v/>
      </c>
      <c r="AS1027" s="140" t="str">
        <f>IF(SUM(O1027:AB1027)&gt;0,AQ1027,"")</f>
        <v/>
      </c>
      <c r="AT1027" s="175" t="str">
        <f>IF(O1027&gt;0,O1027,"")</f>
        <v/>
      </c>
      <c r="AU1027" s="143" t="str">
        <f>IF(Q1027&gt;0,Q1027,"")</f>
        <v/>
      </c>
      <c r="AV1027" s="143" t="str">
        <f>IF(S1027&gt;0,S1027,"")</f>
        <v/>
      </c>
      <c r="AW1027" s="143" t="str">
        <f>IF(U1027&gt;0,U1027,"")</f>
        <v/>
      </c>
      <c r="AX1027" s="143" t="str">
        <f>IF(W1027&gt;0,W1027,"")</f>
        <v/>
      </c>
      <c r="AY1027" s="144" t="str">
        <f>IF(Y1027&gt;0,Y1027,"")</f>
        <v/>
      </c>
      <c r="AZ1027" s="144" t="str">
        <f>IF(AA1027&gt;0,AA1027,"")</f>
        <v/>
      </c>
      <c r="BA1027" s="179" t="str">
        <f>IF(SUM(O1027:AB1027)&gt;0,(SUM(O1027:AB1027)*H1026),"")</f>
        <v/>
      </c>
      <c r="BB1027" s="179" t="str">
        <f>IF(SUM(O1027:AB1027)&gt;0,K1027,"")</f>
        <v/>
      </c>
      <c r="BC1027" s="197" t="str">
        <f>IF(SUM(O1027:AB1027)&gt;0,"ITEM","")</f>
        <v/>
      </c>
      <c r="BD1027" s="127" t="str">
        <f>IF(BE1027="","",MAX(BD$868:BD1026)+1)</f>
        <v/>
      </c>
      <c r="BG1027" s="200" t="str">
        <f t="shared" si="72"/>
        <v/>
      </c>
      <c r="BH1027" s="199" t="str">
        <f t="shared" si="73"/>
        <v/>
      </c>
      <c r="BI1027" s="199" t="str">
        <f t="shared" si="74"/>
        <v/>
      </c>
      <c r="BJ1027" s="199" t="str">
        <f t="shared" si="75"/>
        <v/>
      </c>
      <c r="BK1027" s="199" t="str">
        <f t="shared" si="76"/>
        <v/>
      </c>
      <c r="BL1027" s="199" t="str">
        <f t="shared" si="77"/>
        <v/>
      </c>
      <c r="BM1027" s="199" t="str">
        <f t="shared" si="78"/>
        <v/>
      </c>
      <c r="BN1027" s="199" t="str">
        <f t="shared" si="79"/>
        <v/>
      </c>
      <c r="BO1027" s="199" t="str">
        <f t="shared" si="80"/>
        <v/>
      </c>
      <c r="BP1027" s="199" t="str">
        <f t="shared" si="81"/>
        <v/>
      </c>
      <c r="BQ1027" s="202" t="str">
        <f t="shared" si="82"/>
        <v/>
      </c>
      <c r="BR1027" s="200" t="str">
        <f t="shared" si="83"/>
        <v/>
      </c>
      <c r="BS1027" s="202" t="str">
        <f t="shared" si="84"/>
        <v/>
      </c>
    </row>
    <row r="1028" spans="1:71" ht="7.25" customHeight="1">
      <c r="A1028" s="21"/>
      <c r="B1028" s="294"/>
      <c r="C1028" s="294"/>
      <c r="D1028" s="294"/>
      <c r="E1028" s="294"/>
      <c r="F1028" s="294"/>
      <c r="G1028" s="294"/>
      <c r="H1028" s="21"/>
      <c r="I1028" s="21"/>
      <c r="J1028" s="21"/>
      <c r="K1028" s="21"/>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R1028" s="127" t="str">
        <f>IF(AS1028="","",MAX(AR$868:AR1027)+1)</f>
        <v/>
      </c>
      <c r="BD1028" s="127" t="str">
        <f>IF(BE1028="","",MAX(BD$868:BD1027)+1)</f>
        <v/>
      </c>
      <c r="BG1028" s="200" t="str">
        <f t="shared" si="72"/>
        <v/>
      </c>
      <c r="BH1028" s="199" t="str">
        <f t="shared" si="73"/>
        <v/>
      </c>
      <c r="BI1028" s="199" t="str">
        <f t="shared" si="74"/>
        <v/>
      </c>
      <c r="BJ1028" s="199" t="str">
        <f t="shared" si="75"/>
        <v/>
      </c>
      <c r="BK1028" s="199" t="str">
        <f t="shared" si="76"/>
        <v/>
      </c>
      <c r="BL1028" s="199" t="str">
        <f t="shared" si="77"/>
        <v/>
      </c>
      <c r="BM1028" s="199" t="str">
        <f t="shared" si="78"/>
        <v/>
      </c>
      <c r="BN1028" s="199" t="str">
        <f t="shared" si="79"/>
        <v/>
      </c>
      <c r="BO1028" s="199" t="str">
        <f t="shared" si="80"/>
        <v/>
      </c>
      <c r="BP1028" s="199" t="str">
        <f t="shared" si="81"/>
        <v/>
      </c>
      <c r="BQ1028" s="202" t="str">
        <f t="shared" si="82"/>
        <v/>
      </c>
      <c r="BR1028" s="200" t="str">
        <f t="shared" si="83"/>
        <v/>
      </c>
      <c r="BS1028" s="202" t="str">
        <f t="shared" si="84"/>
        <v/>
      </c>
    </row>
    <row r="1029" spans="1:71" ht="23.15" customHeight="1">
      <c r="A1029" s="53"/>
      <c r="B1029" s="308" t="s">
        <v>595</v>
      </c>
      <c r="C1029" s="308"/>
      <c r="D1029" s="308"/>
      <c r="E1029" s="308"/>
      <c r="F1029" s="308"/>
      <c r="G1029" s="308"/>
      <c r="H1029" s="372">
        <f>VLOOKUP($AG1029,PriceList,3,FALSE)</f>
        <v>17.7</v>
      </c>
      <c r="I1029" s="372"/>
      <c r="J1029" s="373"/>
      <c r="K1029" s="342"/>
      <c r="L1029" s="343"/>
      <c r="M1029" s="343"/>
      <c r="N1029" s="344"/>
      <c r="O1029" s="341"/>
      <c r="P1029" s="341"/>
      <c r="Q1029" s="340"/>
      <c r="R1029" s="340"/>
      <c r="S1029" s="341"/>
      <c r="T1029" s="341"/>
      <c r="U1029" s="340"/>
      <c r="V1029" s="340"/>
      <c r="W1029" s="341"/>
      <c r="X1029" s="341"/>
      <c r="Y1029" s="340"/>
      <c r="Z1029" s="340"/>
      <c r="AA1029" s="341"/>
      <c r="AB1029" s="341"/>
      <c r="AC1029" s="345">
        <f>(SUM(O1029:AB1030))*H1029</f>
        <v>0</v>
      </c>
      <c r="AD1029" s="346"/>
      <c r="AE1029" s="346"/>
      <c r="AF1029" s="21"/>
      <c r="AG1029" s="339" t="s">
        <v>596</v>
      </c>
      <c r="AJ1029" s="90" t="b">
        <f>OR(ISERROR(AC1029),ISERROR(H1029))</f>
        <v>0</v>
      </c>
      <c r="AQ1029" s="63" t="str">
        <f>IFERROR(LEFT(B1029,SEARCH("
",B1029)),B1029)</f>
        <v xml:space="preserve">Tropicana Smooth Orange Juice 250ml x 8
</v>
      </c>
      <c r="AR1029" s="127" t="str">
        <f>IF(AS1029="","",MAX(AR$868:AR1028)+1)</f>
        <v/>
      </c>
      <c r="AS1029" s="176" t="str">
        <f>IF(SUM(O1029:AB1029)&gt;0,AQ1029,"")</f>
        <v/>
      </c>
      <c r="AT1029" s="177" t="str">
        <f>IF(O1029&gt;0,O1029,"")</f>
        <v/>
      </c>
      <c r="AU1029" s="178" t="str">
        <f>IF(Q1029&gt;0,Q1029,"")</f>
        <v/>
      </c>
      <c r="AV1029" s="178" t="str">
        <f>IF(S1029&gt;0,S1029,"")</f>
        <v/>
      </c>
      <c r="AW1029" s="178" t="str">
        <f>IF(U1029&gt;0,U1029,"")</f>
        <v/>
      </c>
      <c r="AX1029" s="178" t="str">
        <f>IF(W1029&gt;0,W1029,"")</f>
        <v/>
      </c>
      <c r="AY1029" s="179" t="str">
        <f>IF(Y1029&gt;0,Y1029,"")</f>
        <v/>
      </c>
      <c r="AZ1029" s="179" t="str">
        <f>IF(AA1029&gt;0,AA1029,"")</f>
        <v/>
      </c>
      <c r="BA1029" s="179" t="str">
        <f>IF(SUM(O1029:AB1029)&gt;0,(SUM(O1029:AB1029)*H1029),"")</f>
        <v/>
      </c>
      <c r="BB1029" s="179" t="str">
        <f>IF(SUM(O1029:AB1029)&gt;0,K1029,"")</f>
        <v/>
      </c>
      <c r="BC1029" s="196" t="str">
        <f>IF(SUM(O1029:AB1029)&gt;0,"ITEM","")</f>
        <v/>
      </c>
      <c r="BD1029" s="127" t="str">
        <f>IF(BE1029="","",MAX(BD$868:BD1028)+1)</f>
        <v/>
      </c>
      <c r="BG1029" s="200" t="str">
        <f t="shared" si="72"/>
        <v/>
      </c>
      <c r="BH1029" s="199" t="str">
        <f t="shared" si="73"/>
        <v/>
      </c>
      <c r="BI1029" s="199" t="str">
        <f t="shared" si="74"/>
        <v/>
      </c>
      <c r="BJ1029" s="199" t="str">
        <f t="shared" si="75"/>
        <v/>
      </c>
      <c r="BK1029" s="199" t="str">
        <f t="shared" si="76"/>
        <v/>
      </c>
      <c r="BL1029" s="199" t="str">
        <f t="shared" si="77"/>
        <v/>
      </c>
      <c r="BM1029" s="199" t="str">
        <f t="shared" si="78"/>
        <v/>
      </c>
      <c r="BN1029" s="199" t="str">
        <f t="shared" si="79"/>
        <v/>
      </c>
      <c r="BO1029" s="199" t="str">
        <f t="shared" si="80"/>
        <v/>
      </c>
      <c r="BP1029" s="199" t="str">
        <f t="shared" si="81"/>
        <v/>
      </c>
      <c r="BQ1029" s="202" t="str">
        <f t="shared" si="82"/>
        <v/>
      </c>
      <c r="BR1029" s="200" t="str">
        <f t="shared" si="83"/>
        <v/>
      </c>
      <c r="BS1029" s="202" t="str">
        <f t="shared" si="84"/>
        <v/>
      </c>
    </row>
    <row r="1030" spans="1:71" ht="23.15" customHeight="1">
      <c r="A1030" s="53"/>
      <c r="B1030" s="308"/>
      <c r="C1030" s="308"/>
      <c r="D1030" s="308"/>
      <c r="E1030" s="308"/>
      <c r="F1030" s="308"/>
      <c r="G1030" s="308"/>
      <c r="H1030" s="372"/>
      <c r="I1030" s="372"/>
      <c r="J1030" s="373"/>
      <c r="K1030" s="342"/>
      <c r="L1030" s="343"/>
      <c r="M1030" s="343"/>
      <c r="N1030" s="344"/>
      <c r="O1030" s="341"/>
      <c r="P1030" s="341"/>
      <c r="Q1030" s="340"/>
      <c r="R1030" s="340"/>
      <c r="S1030" s="341"/>
      <c r="T1030" s="341"/>
      <c r="U1030" s="340"/>
      <c r="V1030" s="340"/>
      <c r="W1030" s="341"/>
      <c r="X1030" s="341"/>
      <c r="Y1030" s="340"/>
      <c r="Z1030" s="340"/>
      <c r="AA1030" s="341"/>
      <c r="AB1030" s="341"/>
      <c r="AC1030" s="345"/>
      <c r="AD1030" s="346"/>
      <c r="AE1030" s="346"/>
      <c r="AF1030" s="21"/>
      <c r="AG1030" s="339"/>
      <c r="AQ1030" s="63" t="str">
        <f>IFERROR(LEFT(B1029,SEARCH("
",B1029)),B1029)</f>
        <v xml:space="preserve">Tropicana Smooth Orange Juice 250ml x 8
</v>
      </c>
      <c r="AR1030" s="127" t="str">
        <f>IF(AS1030="","",MAX(AR$868:AR1029)+1)</f>
        <v/>
      </c>
      <c r="AS1030" s="140" t="str">
        <f>IF(SUM(O1030:AB1030)&gt;0,AQ1030,"")</f>
        <v/>
      </c>
      <c r="AT1030" s="175" t="str">
        <f>IF(O1030&gt;0,O1030,"")</f>
        <v/>
      </c>
      <c r="AU1030" s="143" t="str">
        <f>IF(Q1030&gt;0,Q1030,"")</f>
        <v/>
      </c>
      <c r="AV1030" s="143" t="str">
        <f>IF(S1030&gt;0,S1030,"")</f>
        <v/>
      </c>
      <c r="AW1030" s="143" t="str">
        <f>IF(U1030&gt;0,U1030,"")</f>
        <v/>
      </c>
      <c r="AX1030" s="143" t="str">
        <f>IF(W1030&gt;0,W1030,"")</f>
        <v/>
      </c>
      <c r="AY1030" s="144" t="str">
        <f>IF(Y1030&gt;0,Y1030,"")</f>
        <v/>
      </c>
      <c r="AZ1030" s="144" t="str">
        <f>IF(AA1030&gt;0,AA1030,"")</f>
        <v/>
      </c>
      <c r="BA1030" s="179" t="str">
        <f>IF(SUM(O1030:AB1030)&gt;0,(SUM(O1030:AB1030)*H1029),"")</f>
        <v/>
      </c>
      <c r="BB1030" s="179" t="str">
        <f>IF(SUM(O1030:AB1030)&gt;0,K1030,"")</f>
        <v/>
      </c>
      <c r="BC1030" s="197" t="str">
        <f>IF(SUM(O1030:AB1030)&gt;0,"ITEM","")</f>
        <v/>
      </c>
      <c r="BD1030" s="127" t="str">
        <f>IF(BE1030="","",MAX(BD$868:BD1029)+1)</f>
        <v/>
      </c>
      <c r="BG1030" s="200" t="str">
        <f t="shared" si="72"/>
        <v/>
      </c>
      <c r="BH1030" s="199" t="str">
        <f t="shared" si="73"/>
        <v/>
      </c>
      <c r="BI1030" s="199" t="str">
        <f t="shared" si="74"/>
        <v/>
      </c>
      <c r="BJ1030" s="199" t="str">
        <f t="shared" si="75"/>
        <v/>
      </c>
      <c r="BK1030" s="199" t="str">
        <f t="shared" si="76"/>
        <v/>
      </c>
      <c r="BL1030" s="199" t="str">
        <f t="shared" si="77"/>
        <v/>
      </c>
      <c r="BM1030" s="199" t="str">
        <f t="shared" si="78"/>
        <v/>
      </c>
      <c r="BN1030" s="199" t="str">
        <f t="shared" si="79"/>
        <v/>
      </c>
      <c r="BO1030" s="199" t="str">
        <f t="shared" si="80"/>
        <v/>
      </c>
      <c r="BP1030" s="199" t="str">
        <f t="shared" si="81"/>
        <v/>
      </c>
      <c r="BQ1030" s="202" t="str">
        <f t="shared" si="82"/>
        <v/>
      </c>
      <c r="BR1030" s="200" t="str">
        <f t="shared" si="83"/>
        <v/>
      </c>
      <c r="BS1030" s="202" t="str">
        <f t="shared" si="84"/>
        <v/>
      </c>
    </row>
    <row r="1031" spans="1:71" ht="7.25" customHeight="1">
      <c r="A1031" s="21"/>
      <c r="B1031" s="294"/>
      <c r="C1031" s="294"/>
      <c r="D1031" s="294"/>
      <c r="E1031" s="294"/>
      <c r="F1031" s="294"/>
      <c r="G1031" s="294"/>
      <c r="H1031" s="21"/>
      <c r="I1031" s="21"/>
      <c r="J1031" s="21"/>
      <c r="K1031" s="21"/>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R1031" s="127" t="str">
        <f>IF(AS1031="","",MAX(AR$868:AR1030)+1)</f>
        <v/>
      </c>
      <c r="BD1031" s="127" t="str">
        <f>IF(BE1031="","",MAX(BD$868:BD1030)+1)</f>
        <v/>
      </c>
      <c r="BG1031" s="200" t="str">
        <f t="shared" si="72"/>
        <v/>
      </c>
      <c r="BH1031" s="199" t="str">
        <f t="shared" si="73"/>
        <v/>
      </c>
      <c r="BI1031" s="199" t="str">
        <f t="shared" si="74"/>
        <v/>
      </c>
      <c r="BJ1031" s="199" t="str">
        <f t="shared" si="75"/>
        <v/>
      </c>
      <c r="BK1031" s="199" t="str">
        <f t="shared" si="76"/>
        <v/>
      </c>
      <c r="BL1031" s="199" t="str">
        <f t="shared" si="77"/>
        <v/>
      </c>
      <c r="BM1031" s="199" t="str">
        <f t="shared" si="78"/>
        <v/>
      </c>
      <c r="BN1031" s="199" t="str">
        <f t="shared" si="79"/>
        <v/>
      </c>
      <c r="BO1031" s="199" t="str">
        <f t="shared" si="80"/>
        <v/>
      </c>
      <c r="BP1031" s="199" t="str">
        <f t="shared" si="81"/>
        <v/>
      </c>
      <c r="BQ1031" s="202" t="str">
        <f t="shared" si="82"/>
        <v/>
      </c>
      <c r="BR1031" s="200" t="str">
        <f t="shared" si="83"/>
        <v/>
      </c>
      <c r="BS1031" s="202" t="str">
        <f t="shared" si="84"/>
        <v/>
      </c>
    </row>
    <row r="1032" spans="1:71" ht="20.149999999999999" customHeight="1">
      <c r="A1032" s="53"/>
      <c r="B1032" s="308" t="s">
        <v>597</v>
      </c>
      <c r="C1032" s="308"/>
      <c r="D1032" s="308"/>
      <c r="E1032" s="308"/>
      <c r="F1032" s="308"/>
      <c r="G1032" s="308"/>
      <c r="H1032" s="372">
        <f>VLOOKUP($AG1032,PriceList,3,FALSE)</f>
        <v>10.199999999999999</v>
      </c>
      <c r="I1032" s="372"/>
      <c r="J1032" s="373"/>
      <c r="K1032" s="342"/>
      <c r="L1032" s="343"/>
      <c r="M1032" s="343"/>
      <c r="N1032" s="344"/>
      <c r="O1032" s="341"/>
      <c r="P1032" s="341"/>
      <c r="Q1032" s="340"/>
      <c r="R1032" s="340"/>
      <c r="S1032" s="341"/>
      <c r="T1032" s="341"/>
      <c r="U1032" s="340"/>
      <c r="V1032" s="340"/>
      <c r="W1032" s="341"/>
      <c r="X1032" s="341"/>
      <c r="Y1032" s="340"/>
      <c r="Z1032" s="340"/>
      <c r="AA1032" s="341"/>
      <c r="AB1032" s="341"/>
      <c r="AC1032" s="345">
        <f>(SUM(O1032:AB1033))*H1032</f>
        <v>0</v>
      </c>
      <c r="AD1032" s="346"/>
      <c r="AE1032" s="346"/>
      <c r="AF1032" s="21"/>
      <c r="AG1032" s="339" t="s">
        <v>598</v>
      </c>
      <c r="AJ1032" s="90" t="b">
        <f>OR(ISERROR(AC1032),ISERROR(H1032))</f>
        <v>0</v>
      </c>
      <c r="AQ1032" s="63" t="str">
        <f>IFERROR(LEFT(B1032,SEARCH("
",B1032)),B1032)</f>
        <v xml:space="preserve">Tonic Water 200ml x 12
</v>
      </c>
      <c r="AR1032" s="127" t="str">
        <f>IF(AS1032="","",MAX(AR$868:AR1031)+1)</f>
        <v/>
      </c>
      <c r="AS1032" s="176" t="str">
        <f>IF(SUM(O1032:AB1032)&gt;0,AQ1032,"")</f>
        <v/>
      </c>
      <c r="AT1032" s="177" t="str">
        <f>IF(O1032&gt;0,O1032,"")</f>
        <v/>
      </c>
      <c r="AU1032" s="178" t="str">
        <f>IF(Q1032&gt;0,Q1032,"")</f>
        <v/>
      </c>
      <c r="AV1032" s="178" t="str">
        <f>IF(S1032&gt;0,S1032,"")</f>
        <v/>
      </c>
      <c r="AW1032" s="178" t="str">
        <f>IF(U1032&gt;0,U1032,"")</f>
        <v/>
      </c>
      <c r="AX1032" s="178" t="str">
        <f>IF(W1032&gt;0,W1032,"")</f>
        <v/>
      </c>
      <c r="AY1032" s="179" t="str">
        <f>IF(Y1032&gt;0,Y1032,"")</f>
        <v/>
      </c>
      <c r="AZ1032" s="179" t="str">
        <f>IF(AA1032&gt;0,AA1032,"")</f>
        <v/>
      </c>
      <c r="BA1032" s="179" t="str">
        <f>IF(SUM(O1032:AB1032)&gt;0,(SUM(O1032:AB1032)*H1032),"")</f>
        <v/>
      </c>
      <c r="BB1032" s="179" t="str">
        <f>IF(SUM(O1032:AB1032)&gt;0,K1032,"")</f>
        <v/>
      </c>
      <c r="BC1032" s="196" t="str">
        <f>IF(SUM(O1032:AB1032)&gt;0,"ITEM","")</f>
        <v/>
      </c>
      <c r="BD1032" s="127" t="str">
        <f>IF(BE1032="","",MAX(BD$868:BD1031)+1)</f>
        <v/>
      </c>
      <c r="BG1032" s="200" t="str">
        <f t="shared" si="72"/>
        <v/>
      </c>
      <c r="BH1032" s="199" t="str">
        <f t="shared" si="73"/>
        <v/>
      </c>
      <c r="BI1032" s="199" t="str">
        <f t="shared" si="74"/>
        <v/>
      </c>
      <c r="BJ1032" s="199" t="str">
        <f t="shared" si="75"/>
        <v/>
      </c>
      <c r="BK1032" s="199" t="str">
        <f t="shared" si="76"/>
        <v/>
      </c>
      <c r="BL1032" s="199" t="str">
        <f t="shared" si="77"/>
        <v/>
      </c>
      <c r="BM1032" s="199" t="str">
        <f t="shared" si="78"/>
        <v/>
      </c>
      <c r="BN1032" s="199" t="str">
        <f t="shared" si="79"/>
        <v/>
      </c>
      <c r="BO1032" s="199" t="str">
        <f t="shared" si="80"/>
        <v/>
      </c>
      <c r="BP1032" s="199" t="str">
        <f t="shared" si="81"/>
        <v/>
      </c>
      <c r="BQ1032" s="202" t="str">
        <f t="shared" si="82"/>
        <v/>
      </c>
      <c r="BR1032" s="200" t="str">
        <f t="shared" si="83"/>
        <v/>
      </c>
      <c r="BS1032" s="202" t="str">
        <f t="shared" si="84"/>
        <v/>
      </c>
    </row>
    <row r="1033" spans="1:71" ht="20.149999999999999" customHeight="1">
      <c r="A1033" s="53"/>
      <c r="B1033" s="308"/>
      <c r="C1033" s="308"/>
      <c r="D1033" s="308"/>
      <c r="E1033" s="308"/>
      <c r="F1033" s="308"/>
      <c r="G1033" s="308"/>
      <c r="H1033" s="372"/>
      <c r="I1033" s="372"/>
      <c r="J1033" s="373"/>
      <c r="K1033" s="342"/>
      <c r="L1033" s="343"/>
      <c r="M1033" s="343"/>
      <c r="N1033" s="344"/>
      <c r="O1033" s="341"/>
      <c r="P1033" s="341"/>
      <c r="Q1033" s="340"/>
      <c r="R1033" s="340"/>
      <c r="S1033" s="341"/>
      <c r="T1033" s="341"/>
      <c r="U1033" s="340"/>
      <c r="V1033" s="340"/>
      <c r="W1033" s="341"/>
      <c r="X1033" s="341"/>
      <c r="Y1033" s="340"/>
      <c r="Z1033" s="340"/>
      <c r="AA1033" s="341"/>
      <c r="AB1033" s="341"/>
      <c r="AC1033" s="345"/>
      <c r="AD1033" s="346"/>
      <c r="AE1033" s="346"/>
      <c r="AF1033" s="21"/>
      <c r="AG1033" s="339"/>
      <c r="AQ1033" s="63" t="str">
        <f>IFERROR(LEFT(B1032,SEARCH("
",B1032)),B1032)</f>
        <v xml:space="preserve">Tonic Water 200ml x 12
</v>
      </c>
      <c r="AR1033" s="127" t="str">
        <f>IF(AS1033="","",MAX(AR$868:AR1032)+1)</f>
        <v/>
      </c>
      <c r="AS1033" s="140" t="str">
        <f>IF(SUM(O1033:AB1033)&gt;0,AQ1033,"")</f>
        <v/>
      </c>
      <c r="AT1033" s="175" t="str">
        <f>IF(O1033&gt;0,O1033,"")</f>
        <v/>
      </c>
      <c r="AU1033" s="143" t="str">
        <f>IF(Q1033&gt;0,Q1033,"")</f>
        <v/>
      </c>
      <c r="AV1033" s="143" t="str">
        <f>IF(S1033&gt;0,S1033,"")</f>
        <v/>
      </c>
      <c r="AW1033" s="143" t="str">
        <f>IF(U1033&gt;0,U1033,"")</f>
        <v/>
      </c>
      <c r="AX1033" s="143" t="str">
        <f>IF(W1033&gt;0,W1033,"")</f>
        <v/>
      </c>
      <c r="AY1033" s="144" t="str">
        <f>IF(Y1033&gt;0,Y1033,"")</f>
        <v/>
      </c>
      <c r="AZ1033" s="144" t="str">
        <f>IF(AA1033&gt;0,AA1033,"")</f>
        <v/>
      </c>
      <c r="BA1033" s="179" t="str">
        <f>IF(SUM(O1033:AB1033)&gt;0,(SUM(O1033:AB1033)*H1032),"")</f>
        <v/>
      </c>
      <c r="BB1033" s="179" t="str">
        <f>IF(SUM(O1033:AB1033)&gt;0,K1033,"")</f>
        <v/>
      </c>
      <c r="BC1033" s="197" t="str">
        <f>IF(SUM(O1033:AB1033)&gt;0,"ITEM","")</f>
        <v/>
      </c>
      <c r="BD1033" s="127" t="str">
        <f>IF(BE1033="","",MAX(BD$868:BD1032)+1)</f>
        <v/>
      </c>
      <c r="BG1033" s="200" t="str">
        <f t="shared" si="72"/>
        <v/>
      </c>
      <c r="BH1033" s="199" t="str">
        <f t="shared" si="73"/>
        <v/>
      </c>
      <c r="BI1033" s="199" t="str">
        <f t="shared" si="74"/>
        <v/>
      </c>
      <c r="BJ1033" s="199" t="str">
        <f t="shared" si="75"/>
        <v/>
      </c>
      <c r="BK1033" s="199" t="str">
        <f t="shared" si="76"/>
        <v/>
      </c>
      <c r="BL1033" s="199" t="str">
        <f t="shared" si="77"/>
        <v/>
      </c>
      <c r="BM1033" s="199" t="str">
        <f t="shared" si="78"/>
        <v/>
      </c>
      <c r="BN1033" s="199" t="str">
        <f t="shared" si="79"/>
        <v/>
      </c>
      <c r="BO1033" s="199" t="str">
        <f t="shared" si="80"/>
        <v/>
      </c>
      <c r="BP1033" s="199" t="str">
        <f t="shared" si="81"/>
        <v/>
      </c>
      <c r="BQ1033" s="202" t="str">
        <f t="shared" si="82"/>
        <v/>
      </c>
      <c r="BR1033" s="200" t="str">
        <f t="shared" si="83"/>
        <v/>
      </c>
      <c r="BS1033" s="202" t="str">
        <f t="shared" si="84"/>
        <v/>
      </c>
    </row>
    <row r="1034" spans="1:71" ht="7.25" customHeight="1">
      <c r="A1034" s="21"/>
      <c r="B1034" s="294"/>
      <c r="C1034" s="294"/>
      <c r="D1034" s="294"/>
      <c r="E1034" s="294"/>
      <c r="F1034" s="294"/>
      <c r="G1034" s="294"/>
      <c r="H1034" s="21"/>
      <c r="I1034" s="21"/>
      <c r="J1034" s="21"/>
      <c r="K1034" s="21"/>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R1034" s="127" t="str">
        <f>IF(AS1034="","",MAX(AR$868:AR1033)+1)</f>
        <v/>
      </c>
      <c r="BD1034" s="127" t="str">
        <f>IF(BE1034="","",MAX(BD$868:BD1033)+1)</f>
        <v/>
      </c>
      <c r="BG1034" s="200" t="str">
        <f t="shared" si="72"/>
        <v/>
      </c>
      <c r="BH1034" s="199" t="str">
        <f t="shared" si="73"/>
        <v/>
      </c>
      <c r="BI1034" s="199" t="str">
        <f t="shared" si="74"/>
        <v/>
      </c>
      <c r="BJ1034" s="199" t="str">
        <f t="shared" si="75"/>
        <v/>
      </c>
      <c r="BK1034" s="199" t="str">
        <f t="shared" si="76"/>
        <v/>
      </c>
      <c r="BL1034" s="199" t="str">
        <f t="shared" si="77"/>
        <v/>
      </c>
      <c r="BM1034" s="199" t="str">
        <f t="shared" si="78"/>
        <v/>
      </c>
      <c r="BN1034" s="199" t="str">
        <f t="shared" si="79"/>
        <v/>
      </c>
      <c r="BO1034" s="199" t="str">
        <f t="shared" si="80"/>
        <v/>
      </c>
      <c r="BP1034" s="199" t="str">
        <f t="shared" si="81"/>
        <v/>
      </c>
      <c r="BQ1034" s="202" t="str">
        <f t="shared" si="82"/>
        <v/>
      </c>
      <c r="BR1034" s="200" t="str">
        <f t="shared" si="83"/>
        <v/>
      </c>
      <c r="BS1034" s="202" t="str">
        <f t="shared" si="84"/>
        <v/>
      </c>
    </row>
    <row r="1035" spans="1:71" ht="20.149999999999999" customHeight="1">
      <c r="A1035" s="53"/>
      <c r="B1035" s="308" t="s">
        <v>599</v>
      </c>
      <c r="C1035" s="308"/>
      <c r="D1035" s="308"/>
      <c r="E1035" s="308"/>
      <c r="F1035" s="308"/>
      <c r="G1035" s="308"/>
      <c r="H1035" s="372">
        <f>VLOOKUP($AG1035,PriceList,3,FALSE)</f>
        <v>27.2</v>
      </c>
      <c r="I1035" s="372"/>
      <c r="J1035" s="373"/>
      <c r="K1035" s="342"/>
      <c r="L1035" s="343"/>
      <c r="M1035" s="343"/>
      <c r="N1035" s="344"/>
      <c r="O1035" s="341"/>
      <c r="P1035" s="341"/>
      <c r="Q1035" s="340"/>
      <c r="R1035" s="340"/>
      <c r="S1035" s="341"/>
      <c r="T1035" s="341"/>
      <c r="U1035" s="340"/>
      <c r="V1035" s="340"/>
      <c r="W1035" s="341"/>
      <c r="X1035" s="341"/>
      <c r="Y1035" s="340"/>
      <c r="Z1035" s="340"/>
      <c r="AA1035" s="341"/>
      <c r="AB1035" s="341"/>
      <c r="AC1035" s="345">
        <f>(SUM(O1035:AB1036))*H1035</f>
        <v>0</v>
      </c>
      <c r="AD1035" s="346"/>
      <c r="AE1035" s="346"/>
      <c r="AF1035" s="21"/>
      <c r="AG1035" s="339" t="s">
        <v>600</v>
      </c>
      <c r="AJ1035" s="90" t="b">
        <f>OR(ISERROR(AC1035),ISERROR(H1035))</f>
        <v>0</v>
      </c>
      <c r="AQ1035" s="63" t="str">
        <f>IFERROR(LEFT(B1035,SEARCH("
",B1035)),B1035)</f>
        <v xml:space="preserve">Pepsi 500ml x 12
</v>
      </c>
      <c r="AR1035" s="127" t="str">
        <f>IF(AS1035="","",MAX(AR$868:AR1025)+1)</f>
        <v/>
      </c>
      <c r="AS1035" s="176" t="str">
        <f>IF(SUM(O1035:AB1035)&gt;0,AQ1035,"")</f>
        <v/>
      </c>
      <c r="AT1035" s="177" t="str">
        <f>IF(O1035&gt;0,O1035,"")</f>
        <v/>
      </c>
      <c r="AU1035" s="178" t="str">
        <f>IF(Q1035&gt;0,Q1035,"")</f>
        <v/>
      </c>
      <c r="AV1035" s="178" t="str">
        <f>IF(S1035&gt;0,S1035,"")</f>
        <v/>
      </c>
      <c r="AW1035" s="178" t="str">
        <f>IF(U1035&gt;0,U1035,"")</f>
        <v/>
      </c>
      <c r="AX1035" s="178" t="str">
        <f>IF(W1035&gt;0,W1035,"")</f>
        <v/>
      </c>
      <c r="AY1035" s="179" t="str">
        <f>IF(Y1035&gt;0,Y1035,"")</f>
        <v/>
      </c>
      <c r="AZ1035" s="179" t="str">
        <f>IF(AA1035&gt;0,AA1035,"")</f>
        <v/>
      </c>
      <c r="BA1035" s="179" t="str">
        <f>IF(SUM(O1035:AB1035)&gt;0,(SUM(O1035:AB1035)*H1035),"")</f>
        <v/>
      </c>
      <c r="BB1035" s="179" t="str">
        <f>IF(SUM(O1035:AB1035)&gt;0,K1035,"")</f>
        <v/>
      </c>
      <c r="BC1035" s="196" t="str">
        <f>IF(SUM(O1035:AB1035)&gt;0,"ITEM","")</f>
        <v/>
      </c>
      <c r="BD1035" s="127" t="str">
        <f>IF(BE1035="","",MAX(BD$868:BD1025)+1)</f>
        <v/>
      </c>
      <c r="BG1035" s="200" t="str">
        <f t="shared" si="72"/>
        <v/>
      </c>
      <c r="BH1035" s="199" t="str">
        <f t="shared" si="73"/>
        <v/>
      </c>
      <c r="BI1035" s="199" t="str">
        <f t="shared" si="74"/>
        <v/>
      </c>
      <c r="BJ1035" s="199" t="str">
        <f t="shared" si="75"/>
        <v/>
      </c>
      <c r="BK1035" s="199" t="str">
        <f t="shared" si="76"/>
        <v/>
      </c>
      <c r="BL1035" s="199" t="str">
        <f t="shared" si="77"/>
        <v/>
      </c>
      <c r="BM1035" s="199" t="str">
        <f t="shared" si="78"/>
        <v/>
      </c>
      <c r="BN1035" s="199" t="str">
        <f t="shared" si="79"/>
        <v/>
      </c>
      <c r="BO1035" s="199" t="str">
        <f t="shared" si="80"/>
        <v/>
      </c>
      <c r="BP1035" s="199" t="str">
        <f t="shared" si="81"/>
        <v/>
      </c>
      <c r="BQ1035" s="202" t="str">
        <f t="shared" si="82"/>
        <v/>
      </c>
      <c r="BR1035" s="200" t="str">
        <f t="shared" si="83"/>
        <v/>
      </c>
      <c r="BS1035" s="202" t="str">
        <f t="shared" si="84"/>
        <v/>
      </c>
    </row>
    <row r="1036" spans="1:71" ht="20.149999999999999" customHeight="1">
      <c r="A1036" s="53"/>
      <c r="B1036" s="308"/>
      <c r="C1036" s="308"/>
      <c r="D1036" s="308"/>
      <c r="E1036" s="308"/>
      <c r="F1036" s="308"/>
      <c r="G1036" s="308"/>
      <c r="H1036" s="372"/>
      <c r="I1036" s="372"/>
      <c r="J1036" s="373"/>
      <c r="K1036" s="342"/>
      <c r="L1036" s="343"/>
      <c r="M1036" s="343"/>
      <c r="N1036" s="344"/>
      <c r="O1036" s="341"/>
      <c r="P1036" s="341"/>
      <c r="Q1036" s="340"/>
      <c r="R1036" s="340"/>
      <c r="S1036" s="341"/>
      <c r="T1036" s="341"/>
      <c r="U1036" s="340"/>
      <c r="V1036" s="340"/>
      <c r="W1036" s="341"/>
      <c r="X1036" s="341"/>
      <c r="Y1036" s="340"/>
      <c r="Z1036" s="340"/>
      <c r="AA1036" s="341"/>
      <c r="AB1036" s="341"/>
      <c r="AC1036" s="345"/>
      <c r="AD1036" s="346"/>
      <c r="AE1036" s="346"/>
      <c r="AF1036" s="21"/>
      <c r="AG1036" s="339"/>
      <c r="AQ1036" s="63" t="str">
        <f>IFERROR(LEFT(B1035,SEARCH("
",B1035)),B1035)</f>
        <v xml:space="preserve">Pepsi 500ml x 12
</v>
      </c>
      <c r="AR1036" s="127" t="str">
        <f>IF(AS1036="","",MAX(AR$868:AR1035)+1)</f>
        <v/>
      </c>
      <c r="AS1036" s="140" t="str">
        <f>IF(SUM(O1036:AB1036)&gt;0,AQ1036,"")</f>
        <v/>
      </c>
      <c r="AT1036" s="175" t="str">
        <f>IF(O1036&gt;0,O1036,"")</f>
        <v/>
      </c>
      <c r="AU1036" s="143" t="str">
        <f>IF(Q1036&gt;0,Q1036,"")</f>
        <v/>
      </c>
      <c r="AV1036" s="143" t="str">
        <f>IF(S1036&gt;0,S1036,"")</f>
        <v/>
      </c>
      <c r="AW1036" s="143" t="str">
        <f>IF(U1036&gt;0,U1036,"")</f>
        <v/>
      </c>
      <c r="AX1036" s="143" t="str">
        <f>IF(W1036&gt;0,W1036,"")</f>
        <v/>
      </c>
      <c r="AY1036" s="144" t="str">
        <f>IF(Y1036&gt;0,Y1036,"")</f>
        <v/>
      </c>
      <c r="AZ1036" s="144" t="str">
        <f>IF(AA1036&gt;0,AA1036,"")</f>
        <v/>
      </c>
      <c r="BA1036" s="179" t="str">
        <f>IF(SUM(O1036:AB1036)&gt;0,(SUM(O1036:AB1036)*H1035),"")</f>
        <v/>
      </c>
      <c r="BB1036" s="179" t="str">
        <f>IF(SUM(O1036:AB1036)&gt;0,K1036,"")</f>
        <v/>
      </c>
      <c r="BC1036" s="197" t="str">
        <f>IF(SUM(O1036:AB1036)&gt;0,"ITEM","")</f>
        <v/>
      </c>
      <c r="BD1036" s="127" t="str">
        <f>IF(BE1036="","",MAX(BD$868:BD1035)+1)</f>
        <v/>
      </c>
      <c r="BG1036" s="200" t="str">
        <f t="shared" si="72"/>
        <v/>
      </c>
      <c r="BH1036" s="199" t="str">
        <f t="shared" si="73"/>
        <v/>
      </c>
      <c r="BI1036" s="199" t="str">
        <f t="shared" si="74"/>
        <v/>
      </c>
      <c r="BJ1036" s="199" t="str">
        <f t="shared" si="75"/>
        <v/>
      </c>
      <c r="BK1036" s="199" t="str">
        <f t="shared" si="76"/>
        <v/>
      </c>
      <c r="BL1036" s="199" t="str">
        <f t="shared" si="77"/>
        <v/>
      </c>
      <c r="BM1036" s="199" t="str">
        <f t="shared" si="78"/>
        <v/>
      </c>
      <c r="BN1036" s="199" t="str">
        <f t="shared" si="79"/>
        <v/>
      </c>
      <c r="BO1036" s="199" t="str">
        <f t="shared" si="80"/>
        <v/>
      </c>
      <c r="BP1036" s="199" t="str">
        <f t="shared" si="81"/>
        <v/>
      </c>
      <c r="BQ1036" s="202" t="str">
        <f t="shared" si="82"/>
        <v/>
      </c>
      <c r="BR1036" s="200" t="str">
        <f t="shared" si="83"/>
        <v/>
      </c>
      <c r="BS1036" s="202" t="str">
        <f t="shared" si="84"/>
        <v/>
      </c>
    </row>
    <row r="1037" spans="1:71" ht="7.25" customHeight="1">
      <c r="A1037" s="21"/>
      <c r="B1037" s="294"/>
      <c r="C1037" s="294"/>
      <c r="D1037" s="294"/>
      <c r="E1037" s="294"/>
      <c r="F1037" s="294"/>
      <c r="G1037" s="294"/>
      <c r="H1037" s="21"/>
      <c r="I1037" s="21"/>
      <c r="J1037" s="21"/>
      <c r="K1037" s="21"/>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R1037" s="127" t="str">
        <f>IF(AS1037="","",MAX(AR$868:AR1036)+1)</f>
        <v/>
      </c>
      <c r="BD1037" s="127" t="str">
        <f>IF(BE1037="","",MAX(BD$868:BD1036)+1)</f>
        <v/>
      </c>
      <c r="BG1037" s="200" t="str">
        <f t="shared" si="72"/>
        <v/>
      </c>
      <c r="BH1037" s="199" t="str">
        <f t="shared" si="73"/>
        <v/>
      </c>
      <c r="BI1037" s="199" t="str">
        <f t="shared" si="74"/>
        <v/>
      </c>
      <c r="BJ1037" s="199" t="str">
        <f t="shared" si="75"/>
        <v/>
      </c>
      <c r="BK1037" s="199" t="str">
        <f t="shared" si="76"/>
        <v/>
      </c>
      <c r="BL1037" s="199" t="str">
        <f t="shared" si="77"/>
        <v/>
      </c>
      <c r="BM1037" s="199" t="str">
        <f t="shared" si="78"/>
        <v/>
      </c>
      <c r="BN1037" s="199" t="str">
        <f t="shared" si="79"/>
        <v/>
      </c>
      <c r="BO1037" s="199" t="str">
        <f t="shared" si="80"/>
        <v/>
      </c>
      <c r="BP1037" s="199" t="str">
        <f t="shared" si="81"/>
        <v/>
      </c>
      <c r="BQ1037" s="202" t="str">
        <f t="shared" si="82"/>
        <v/>
      </c>
      <c r="BR1037" s="200" t="str">
        <f t="shared" si="83"/>
        <v/>
      </c>
      <c r="BS1037" s="202" t="str">
        <f t="shared" si="84"/>
        <v/>
      </c>
    </row>
    <row r="1038" spans="1:71" ht="20.149999999999999" customHeight="1">
      <c r="A1038" s="53"/>
      <c r="B1038" s="308" t="s">
        <v>601</v>
      </c>
      <c r="C1038" s="308"/>
      <c r="D1038" s="308"/>
      <c r="E1038" s="308"/>
      <c r="F1038" s="308"/>
      <c r="G1038" s="308"/>
      <c r="H1038" s="372">
        <f>VLOOKUP($AG1038,PriceList,3,FALSE)</f>
        <v>38.1</v>
      </c>
      <c r="I1038" s="372"/>
      <c r="J1038" s="373"/>
      <c r="K1038" s="342"/>
      <c r="L1038" s="343"/>
      <c r="M1038" s="343"/>
      <c r="N1038" s="344"/>
      <c r="O1038" s="341"/>
      <c r="P1038" s="341"/>
      <c r="Q1038" s="340"/>
      <c r="R1038" s="340"/>
      <c r="S1038" s="341"/>
      <c r="T1038" s="341"/>
      <c r="U1038" s="340"/>
      <c r="V1038" s="340"/>
      <c r="W1038" s="341"/>
      <c r="X1038" s="341"/>
      <c r="Y1038" s="340"/>
      <c r="Z1038" s="340"/>
      <c r="AA1038" s="341"/>
      <c r="AB1038" s="341"/>
      <c r="AC1038" s="345">
        <f>(SUM(O1038:AB1039))*H1038</f>
        <v>0</v>
      </c>
      <c r="AD1038" s="346"/>
      <c r="AE1038" s="346"/>
      <c r="AF1038" s="21"/>
      <c r="AG1038" s="339" t="s">
        <v>602</v>
      </c>
      <c r="AJ1038" s="90" t="b">
        <f>OR(ISERROR(AC1038),ISERROR(H1038))</f>
        <v>0</v>
      </c>
      <c r="AQ1038" s="63" t="str">
        <f>IFERROR(LEFT(B1038,SEARCH("
",B1038)),B1038)</f>
        <v xml:space="preserve">Pepsi 500ml x 24
</v>
      </c>
      <c r="AR1038" s="127" t="str">
        <f>IF(AS1038="","",MAX(AR$868:AR1037)+1)</f>
        <v/>
      </c>
      <c r="AS1038" s="176" t="str">
        <f>IF(SUM(O1038:AB1038)&gt;0,AQ1038,"")</f>
        <v/>
      </c>
      <c r="AT1038" s="177" t="str">
        <f>IF(O1038&gt;0,O1038,"")</f>
        <v/>
      </c>
      <c r="AU1038" s="178" t="str">
        <f>IF(Q1038&gt;0,Q1038,"")</f>
        <v/>
      </c>
      <c r="AV1038" s="178" t="str">
        <f>IF(S1038&gt;0,S1038,"")</f>
        <v/>
      </c>
      <c r="AW1038" s="178" t="str">
        <f>IF(U1038&gt;0,U1038,"")</f>
        <v/>
      </c>
      <c r="AX1038" s="178" t="str">
        <f>IF(W1038&gt;0,W1038,"")</f>
        <v/>
      </c>
      <c r="AY1038" s="179" t="str">
        <f>IF(Y1038&gt;0,Y1038,"")</f>
        <v/>
      </c>
      <c r="AZ1038" s="179" t="str">
        <f>IF(AA1038&gt;0,AA1038,"")</f>
        <v/>
      </c>
      <c r="BA1038" s="179" t="str">
        <f>IF(SUM(O1038:AB1038)&gt;0,(SUM(O1038:AB1038)*H1038),"")</f>
        <v/>
      </c>
      <c r="BB1038" s="179" t="str">
        <f>IF(SUM(O1038:AB1038)&gt;0,K1038,"")</f>
        <v/>
      </c>
      <c r="BC1038" s="196" t="str">
        <f>IF(SUM(O1038:AB1038)&gt;0,"ITEM","")</f>
        <v/>
      </c>
      <c r="BD1038" s="127" t="str">
        <f>IF(BE1038="","",MAX(BD$868:BD1037)+1)</f>
        <v/>
      </c>
      <c r="BG1038" s="200" t="str">
        <f t="shared" si="72"/>
        <v/>
      </c>
      <c r="BH1038" s="199" t="str">
        <f t="shared" si="73"/>
        <v/>
      </c>
      <c r="BI1038" s="199" t="str">
        <f t="shared" si="74"/>
        <v/>
      </c>
      <c r="BJ1038" s="199" t="str">
        <f t="shared" si="75"/>
        <v/>
      </c>
      <c r="BK1038" s="199" t="str">
        <f t="shared" si="76"/>
        <v/>
      </c>
      <c r="BL1038" s="199" t="str">
        <f t="shared" si="77"/>
        <v/>
      </c>
      <c r="BM1038" s="199" t="str">
        <f t="shared" si="78"/>
        <v/>
      </c>
      <c r="BN1038" s="199" t="str">
        <f t="shared" si="79"/>
        <v/>
      </c>
      <c r="BO1038" s="199" t="str">
        <f t="shared" si="80"/>
        <v/>
      </c>
      <c r="BP1038" s="199" t="str">
        <f t="shared" si="81"/>
        <v/>
      </c>
      <c r="BQ1038" s="202" t="str">
        <f t="shared" si="82"/>
        <v/>
      </c>
      <c r="BR1038" s="200" t="str">
        <f t="shared" si="83"/>
        <v/>
      </c>
      <c r="BS1038" s="202" t="str">
        <f t="shared" si="84"/>
        <v/>
      </c>
    </row>
    <row r="1039" spans="1:71" ht="20.149999999999999" customHeight="1">
      <c r="A1039" s="53"/>
      <c r="B1039" s="308"/>
      <c r="C1039" s="308"/>
      <c r="D1039" s="308"/>
      <c r="E1039" s="308"/>
      <c r="F1039" s="308"/>
      <c r="G1039" s="308"/>
      <c r="H1039" s="372"/>
      <c r="I1039" s="372"/>
      <c r="J1039" s="373"/>
      <c r="K1039" s="342"/>
      <c r="L1039" s="343"/>
      <c r="M1039" s="343"/>
      <c r="N1039" s="344"/>
      <c r="O1039" s="341"/>
      <c r="P1039" s="341"/>
      <c r="Q1039" s="340"/>
      <c r="R1039" s="340"/>
      <c r="S1039" s="341"/>
      <c r="T1039" s="341"/>
      <c r="U1039" s="340"/>
      <c r="V1039" s="340"/>
      <c r="W1039" s="341"/>
      <c r="X1039" s="341"/>
      <c r="Y1039" s="340"/>
      <c r="Z1039" s="340"/>
      <c r="AA1039" s="341"/>
      <c r="AB1039" s="341"/>
      <c r="AC1039" s="345"/>
      <c r="AD1039" s="346"/>
      <c r="AE1039" s="346"/>
      <c r="AF1039" s="21"/>
      <c r="AG1039" s="339"/>
      <c r="AQ1039" s="63" t="str">
        <f>IFERROR(LEFT(B1038,SEARCH("
",B1038)),B1038)</f>
        <v xml:space="preserve">Pepsi 500ml x 24
</v>
      </c>
      <c r="AR1039" s="127" t="str">
        <f>IF(AS1039="","",MAX(AR$868:AR1038)+1)</f>
        <v/>
      </c>
      <c r="AS1039" s="140" t="str">
        <f>IF(SUM(O1039:AB1039)&gt;0,AQ1039,"")</f>
        <v/>
      </c>
      <c r="AT1039" s="175" t="str">
        <f>IF(O1039&gt;0,O1039,"")</f>
        <v/>
      </c>
      <c r="AU1039" s="143" t="str">
        <f>IF(Q1039&gt;0,Q1039,"")</f>
        <v/>
      </c>
      <c r="AV1039" s="143" t="str">
        <f>IF(S1039&gt;0,S1039,"")</f>
        <v/>
      </c>
      <c r="AW1039" s="143" t="str">
        <f>IF(U1039&gt;0,U1039,"")</f>
        <v/>
      </c>
      <c r="AX1039" s="143" t="str">
        <f>IF(W1039&gt;0,W1039,"")</f>
        <v/>
      </c>
      <c r="AY1039" s="144" t="str">
        <f>IF(Y1039&gt;0,Y1039,"")</f>
        <v/>
      </c>
      <c r="AZ1039" s="144" t="str">
        <f>IF(AA1039&gt;0,AA1039,"")</f>
        <v/>
      </c>
      <c r="BA1039" s="179" t="str">
        <f>IF(SUM(O1039:AB1039)&gt;0,(SUM(O1039:AB1039)*H1038),"")</f>
        <v/>
      </c>
      <c r="BB1039" s="179" t="str">
        <f>IF(SUM(O1039:AB1039)&gt;0,K1039,"")</f>
        <v/>
      </c>
      <c r="BC1039" s="197" t="str">
        <f>IF(SUM(O1039:AB1039)&gt;0,"ITEM","")</f>
        <v/>
      </c>
      <c r="BD1039" s="127" t="str">
        <f>IF(BE1039="","",MAX(BD$868:BD1038)+1)</f>
        <v/>
      </c>
      <c r="BG1039" s="200" t="str">
        <f t="shared" si="72"/>
        <v/>
      </c>
      <c r="BH1039" s="199" t="str">
        <f t="shared" si="73"/>
        <v/>
      </c>
      <c r="BI1039" s="199" t="str">
        <f t="shared" si="74"/>
        <v/>
      </c>
      <c r="BJ1039" s="199" t="str">
        <f t="shared" si="75"/>
        <v/>
      </c>
      <c r="BK1039" s="199" t="str">
        <f t="shared" si="76"/>
        <v/>
      </c>
      <c r="BL1039" s="199" t="str">
        <f t="shared" si="77"/>
        <v/>
      </c>
      <c r="BM1039" s="199" t="str">
        <f t="shared" si="78"/>
        <v/>
      </c>
      <c r="BN1039" s="199" t="str">
        <f t="shared" si="79"/>
        <v/>
      </c>
      <c r="BO1039" s="199" t="str">
        <f t="shared" si="80"/>
        <v/>
      </c>
      <c r="BP1039" s="199" t="str">
        <f t="shared" si="81"/>
        <v/>
      </c>
      <c r="BQ1039" s="202" t="str">
        <f t="shared" si="82"/>
        <v/>
      </c>
      <c r="BR1039" s="200" t="str">
        <f t="shared" si="83"/>
        <v/>
      </c>
      <c r="BS1039" s="202" t="str">
        <f t="shared" si="84"/>
        <v/>
      </c>
    </row>
    <row r="1040" spans="1:71" ht="7.25" customHeight="1">
      <c r="A1040" s="21"/>
      <c r="B1040" s="294"/>
      <c r="C1040" s="294"/>
      <c r="D1040" s="294"/>
      <c r="E1040" s="294"/>
      <c r="F1040" s="294"/>
      <c r="G1040" s="294"/>
      <c r="H1040" s="21"/>
      <c r="I1040" s="21"/>
      <c r="J1040" s="21"/>
      <c r="K1040" s="21"/>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R1040" s="127" t="str">
        <f>IF(AS1040="","",MAX(AR$868:AR1039)+1)</f>
        <v/>
      </c>
      <c r="BD1040" s="127" t="str">
        <f>IF(BE1040="","",MAX(BD$868:BD1039)+1)</f>
        <v/>
      </c>
      <c r="BG1040" s="200" t="str">
        <f t="shared" si="72"/>
        <v/>
      </c>
      <c r="BH1040" s="199" t="str">
        <f t="shared" si="73"/>
        <v/>
      </c>
      <c r="BI1040" s="199" t="str">
        <f t="shared" si="74"/>
        <v/>
      </c>
      <c r="BJ1040" s="199" t="str">
        <f t="shared" si="75"/>
        <v/>
      </c>
      <c r="BK1040" s="199" t="str">
        <f t="shared" si="76"/>
        <v/>
      </c>
      <c r="BL1040" s="199" t="str">
        <f t="shared" si="77"/>
        <v/>
      </c>
      <c r="BM1040" s="199" t="str">
        <f t="shared" si="78"/>
        <v/>
      </c>
      <c r="BN1040" s="199" t="str">
        <f t="shared" si="79"/>
        <v/>
      </c>
      <c r="BO1040" s="199" t="str">
        <f t="shared" si="80"/>
        <v/>
      </c>
      <c r="BP1040" s="199" t="str">
        <f t="shared" si="81"/>
        <v/>
      </c>
      <c r="BQ1040" s="202" t="str">
        <f t="shared" si="82"/>
        <v/>
      </c>
      <c r="BR1040" s="200" t="str">
        <f t="shared" si="83"/>
        <v/>
      </c>
      <c r="BS1040" s="202" t="str">
        <f t="shared" si="84"/>
        <v/>
      </c>
    </row>
    <row r="1041" spans="1:71" ht="20.149999999999999" customHeight="1">
      <c r="A1041" s="53"/>
      <c r="B1041" s="308" t="s">
        <v>603</v>
      </c>
      <c r="C1041" s="308"/>
      <c r="D1041" s="308"/>
      <c r="E1041" s="308"/>
      <c r="F1041" s="308"/>
      <c r="G1041" s="308"/>
      <c r="H1041" s="372">
        <f>VLOOKUP($AG1041,PriceList,3,FALSE)</f>
        <v>26.15</v>
      </c>
      <c r="I1041" s="372"/>
      <c r="J1041" s="373"/>
      <c r="K1041" s="342"/>
      <c r="L1041" s="343"/>
      <c r="M1041" s="343"/>
      <c r="N1041" s="344"/>
      <c r="O1041" s="341"/>
      <c r="P1041" s="341"/>
      <c r="Q1041" s="340"/>
      <c r="R1041" s="340"/>
      <c r="S1041" s="341"/>
      <c r="T1041" s="341"/>
      <c r="U1041" s="340"/>
      <c r="V1041" s="340"/>
      <c r="W1041" s="341"/>
      <c r="X1041" s="341"/>
      <c r="Y1041" s="340"/>
      <c r="Z1041" s="340"/>
      <c r="AA1041" s="341"/>
      <c r="AB1041" s="341"/>
      <c r="AC1041" s="345">
        <f>(SUM(O1041:AB1042))*H1041</f>
        <v>0</v>
      </c>
      <c r="AD1041" s="346"/>
      <c r="AE1041" s="346"/>
      <c r="AF1041" s="21"/>
      <c r="AG1041" s="339" t="s">
        <v>604</v>
      </c>
      <c r="AJ1041" s="90" t="b">
        <f>OR(ISERROR(AC1041),ISERROR(H1041))</f>
        <v>0</v>
      </c>
      <c r="AQ1041" s="63" t="str">
        <f>IFERROR(LEFT(B1041,SEARCH("
",B1041)),B1041)</f>
        <v xml:space="preserve">Diet Pepsi 500ml x 12
</v>
      </c>
      <c r="AR1041" s="127" t="str">
        <f>IF(AS1041="","",MAX(AR$868:AR1040)+1)</f>
        <v/>
      </c>
      <c r="AS1041" s="176" t="str">
        <f>IF(SUM(O1041:AB1041)&gt;0,AQ1041,"")</f>
        <v/>
      </c>
      <c r="AT1041" s="177" t="str">
        <f>IF(O1041&gt;0,O1041,"")</f>
        <v/>
      </c>
      <c r="AU1041" s="178" t="str">
        <f>IF(Q1041&gt;0,Q1041,"")</f>
        <v/>
      </c>
      <c r="AV1041" s="178" t="str">
        <f>IF(S1041&gt;0,S1041,"")</f>
        <v/>
      </c>
      <c r="AW1041" s="178" t="str">
        <f>IF(U1041&gt;0,U1041,"")</f>
        <v/>
      </c>
      <c r="AX1041" s="178" t="str">
        <f>IF(W1041&gt;0,W1041,"")</f>
        <v/>
      </c>
      <c r="AY1041" s="179" t="str">
        <f>IF(Y1041&gt;0,Y1041,"")</f>
        <v/>
      </c>
      <c r="AZ1041" s="179" t="str">
        <f>IF(AA1041&gt;0,AA1041,"")</f>
        <v/>
      </c>
      <c r="BA1041" s="179" t="str">
        <f>IF(SUM(O1041:AB1041)&gt;0,(SUM(O1041:AB1041)*H1041),"")</f>
        <v/>
      </c>
      <c r="BB1041" s="179" t="str">
        <f>IF(SUM(O1041:AB1041)&gt;0,K1041,"")</f>
        <v/>
      </c>
      <c r="BC1041" s="196" t="str">
        <f>IF(SUM(O1041:AB1041)&gt;0,"ITEM","")</f>
        <v/>
      </c>
      <c r="BD1041" s="127" t="str">
        <f>IF(BE1041="","",MAX(BD$868:BD1040)+1)</f>
        <v/>
      </c>
      <c r="BG1041" s="200" t="str">
        <f t="shared" si="72"/>
        <v/>
      </c>
      <c r="BH1041" s="199" t="str">
        <f t="shared" si="73"/>
        <v/>
      </c>
      <c r="BI1041" s="199" t="str">
        <f t="shared" si="74"/>
        <v/>
      </c>
      <c r="BJ1041" s="199" t="str">
        <f t="shared" si="75"/>
        <v/>
      </c>
      <c r="BK1041" s="199" t="str">
        <f t="shared" si="76"/>
        <v/>
      </c>
      <c r="BL1041" s="199" t="str">
        <f t="shared" si="77"/>
        <v/>
      </c>
      <c r="BM1041" s="199" t="str">
        <f t="shared" si="78"/>
        <v/>
      </c>
      <c r="BN1041" s="199" t="str">
        <f t="shared" si="79"/>
        <v/>
      </c>
      <c r="BO1041" s="199" t="str">
        <f t="shared" si="80"/>
        <v/>
      </c>
      <c r="BP1041" s="199" t="str">
        <f t="shared" si="81"/>
        <v/>
      </c>
      <c r="BQ1041" s="202" t="str">
        <f t="shared" si="82"/>
        <v/>
      </c>
      <c r="BR1041" s="200" t="str">
        <f t="shared" si="83"/>
        <v/>
      </c>
      <c r="BS1041" s="202" t="str">
        <f t="shared" si="84"/>
        <v/>
      </c>
    </row>
    <row r="1042" spans="1:71" ht="20.149999999999999" customHeight="1">
      <c r="A1042" s="53"/>
      <c r="B1042" s="308"/>
      <c r="C1042" s="308"/>
      <c r="D1042" s="308"/>
      <c r="E1042" s="308"/>
      <c r="F1042" s="308"/>
      <c r="G1042" s="308"/>
      <c r="H1042" s="372"/>
      <c r="I1042" s="372"/>
      <c r="J1042" s="373"/>
      <c r="K1042" s="342"/>
      <c r="L1042" s="343"/>
      <c r="M1042" s="343"/>
      <c r="N1042" s="344"/>
      <c r="O1042" s="341"/>
      <c r="P1042" s="341"/>
      <c r="Q1042" s="340"/>
      <c r="R1042" s="340"/>
      <c r="S1042" s="341"/>
      <c r="T1042" s="341"/>
      <c r="U1042" s="340"/>
      <c r="V1042" s="340"/>
      <c r="W1042" s="341"/>
      <c r="X1042" s="341"/>
      <c r="Y1042" s="340"/>
      <c r="Z1042" s="340"/>
      <c r="AA1042" s="341"/>
      <c r="AB1042" s="341"/>
      <c r="AC1042" s="345"/>
      <c r="AD1042" s="346"/>
      <c r="AE1042" s="346"/>
      <c r="AF1042" s="21"/>
      <c r="AG1042" s="339"/>
      <c r="AQ1042" s="63" t="str">
        <f>IFERROR(LEFT(B1041,SEARCH("
",B1041)),B1041)</f>
        <v xml:space="preserve">Diet Pepsi 500ml x 12
</v>
      </c>
      <c r="AR1042" s="127" t="str">
        <f>IF(AS1042="","",MAX(AR$868:AR1041)+1)</f>
        <v/>
      </c>
      <c r="AS1042" s="140" t="str">
        <f>IF(SUM(O1042:AB1042)&gt;0,AQ1042,"")</f>
        <v/>
      </c>
      <c r="AT1042" s="175" t="str">
        <f>IF(O1042&gt;0,O1042,"")</f>
        <v/>
      </c>
      <c r="AU1042" s="143" t="str">
        <f>IF(Q1042&gt;0,Q1042,"")</f>
        <v/>
      </c>
      <c r="AV1042" s="143" t="str">
        <f>IF(S1042&gt;0,S1042,"")</f>
        <v/>
      </c>
      <c r="AW1042" s="143" t="str">
        <f>IF(U1042&gt;0,U1042,"")</f>
        <v/>
      </c>
      <c r="AX1042" s="143" t="str">
        <f>IF(W1042&gt;0,W1042,"")</f>
        <v/>
      </c>
      <c r="AY1042" s="144" t="str">
        <f>IF(Y1042&gt;0,Y1042,"")</f>
        <v/>
      </c>
      <c r="AZ1042" s="144" t="str">
        <f>IF(AA1042&gt;0,AA1042,"")</f>
        <v/>
      </c>
      <c r="BA1042" s="179" t="str">
        <f>IF(SUM(O1042:AB1042)&gt;0,(SUM(O1042:AB1042)*H1041),"")</f>
        <v/>
      </c>
      <c r="BB1042" s="179" t="str">
        <f>IF(SUM(O1042:AB1042)&gt;0,K1042,"")</f>
        <v/>
      </c>
      <c r="BC1042" s="197" t="str">
        <f>IF(SUM(O1042:AB1042)&gt;0,"ITEM","")</f>
        <v/>
      </c>
      <c r="BD1042" s="127" t="str">
        <f>IF(BE1042="","",MAX(BD$868:BD1041)+1)</f>
        <v/>
      </c>
      <c r="BG1042" s="200" t="str">
        <f t="shared" si="72"/>
        <v/>
      </c>
      <c r="BH1042" s="199" t="str">
        <f t="shared" si="73"/>
        <v/>
      </c>
      <c r="BI1042" s="199" t="str">
        <f t="shared" si="74"/>
        <v/>
      </c>
      <c r="BJ1042" s="199" t="str">
        <f t="shared" si="75"/>
        <v/>
      </c>
      <c r="BK1042" s="199" t="str">
        <f t="shared" si="76"/>
        <v/>
      </c>
      <c r="BL1042" s="199" t="str">
        <f t="shared" si="77"/>
        <v/>
      </c>
      <c r="BM1042" s="199" t="str">
        <f t="shared" si="78"/>
        <v/>
      </c>
      <c r="BN1042" s="199" t="str">
        <f t="shared" si="79"/>
        <v/>
      </c>
      <c r="BO1042" s="199" t="str">
        <f t="shared" si="80"/>
        <v/>
      </c>
      <c r="BP1042" s="199" t="str">
        <f t="shared" si="81"/>
        <v/>
      </c>
      <c r="BQ1042" s="202" t="str">
        <f t="shared" si="82"/>
        <v/>
      </c>
      <c r="BR1042" s="200" t="str">
        <f t="shared" si="83"/>
        <v/>
      </c>
      <c r="BS1042" s="202" t="str">
        <f t="shared" si="84"/>
        <v/>
      </c>
    </row>
    <row r="1043" spans="1:71" ht="7.25" customHeight="1">
      <c r="A1043" s="21"/>
      <c r="B1043" s="294"/>
      <c r="C1043" s="294"/>
      <c r="D1043" s="294"/>
      <c r="E1043" s="294"/>
      <c r="F1043" s="294"/>
      <c r="G1043" s="294"/>
      <c r="H1043" s="21"/>
      <c r="I1043" s="21"/>
      <c r="J1043" s="21"/>
      <c r="K1043" s="21"/>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R1043" s="127" t="str">
        <f>IF(AS1043="","",MAX(AR$868:AR1042)+1)</f>
        <v/>
      </c>
      <c r="BD1043" s="127" t="str">
        <f>IF(BE1043="","",MAX(BD$868:BD1042)+1)</f>
        <v/>
      </c>
      <c r="BG1043" s="200" t="str">
        <f t="shared" si="72"/>
        <v/>
      </c>
      <c r="BH1043" s="199" t="str">
        <f t="shared" si="73"/>
        <v/>
      </c>
      <c r="BI1043" s="199" t="str">
        <f t="shared" si="74"/>
        <v/>
      </c>
      <c r="BJ1043" s="199" t="str">
        <f t="shared" si="75"/>
        <v/>
      </c>
      <c r="BK1043" s="199" t="str">
        <f t="shared" si="76"/>
        <v/>
      </c>
      <c r="BL1043" s="199" t="str">
        <f t="shared" si="77"/>
        <v/>
      </c>
      <c r="BM1043" s="199" t="str">
        <f t="shared" si="78"/>
        <v/>
      </c>
      <c r="BN1043" s="199" t="str">
        <f t="shared" si="79"/>
        <v/>
      </c>
      <c r="BO1043" s="199" t="str">
        <f t="shared" si="80"/>
        <v/>
      </c>
      <c r="BP1043" s="199" t="str">
        <f t="shared" si="81"/>
        <v/>
      </c>
      <c r="BQ1043" s="202" t="str">
        <f t="shared" si="82"/>
        <v/>
      </c>
      <c r="BR1043" s="200" t="str">
        <f t="shared" si="83"/>
        <v/>
      </c>
      <c r="BS1043" s="202" t="str">
        <f t="shared" si="84"/>
        <v/>
      </c>
    </row>
    <row r="1044" spans="1:71" ht="20.149999999999999" customHeight="1">
      <c r="A1044" s="53"/>
      <c r="B1044" s="308" t="s">
        <v>605</v>
      </c>
      <c r="C1044" s="308"/>
      <c r="D1044" s="308"/>
      <c r="E1044" s="308"/>
      <c r="F1044" s="308"/>
      <c r="G1044" s="308"/>
      <c r="H1044" s="372">
        <f>VLOOKUP($AG1044,PriceList,3,FALSE)</f>
        <v>37</v>
      </c>
      <c r="I1044" s="372"/>
      <c r="J1044" s="373"/>
      <c r="K1044" s="342"/>
      <c r="L1044" s="343"/>
      <c r="M1044" s="343"/>
      <c r="N1044" s="344"/>
      <c r="O1044" s="341"/>
      <c r="P1044" s="341"/>
      <c r="Q1044" s="340"/>
      <c r="R1044" s="340"/>
      <c r="S1044" s="341"/>
      <c r="T1044" s="341"/>
      <c r="U1044" s="340"/>
      <c r="V1044" s="340"/>
      <c r="W1044" s="341"/>
      <c r="X1044" s="341"/>
      <c r="Y1044" s="340"/>
      <c r="Z1044" s="340"/>
      <c r="AA1044" s="341"/>
      <c r="AB1044" s="341"/>
      <c r="AC1044" s="345">
        <f>(SUM(O1044:AB1045))*H1044</f>
        <v>0</v>
      </c>
      <c r="AD1044" s="346"/>
      <c r="AE1044" s="346"/>
      <c r="AF1044" s="21"/>
      <c r="AG1044" s="339" t="s">
        <v>606</v>
      </c>
      <c r="AJ1044" s="90" t="b">
        <f>OR(ISERROR(AC1044),ISERROR(H1044))</f>
        <v>0</v>
      </c>
      <c r="AQ1044" s="63" t="str">
        <f>IFERROR(LEFT(B1044,SEARCH("
",B1044)),B1044)</f>
        <v xml:space="preserve">Diet Pepsi 500ml x 24
</v>
      </c>
      <c r="AR1044" s="127" t="str">
        <f>IF(AS1044="","",MAX(AR$868:AR1043)+1)</f>
        <v/>
      </c>
      <c r="AS1044" s="176" t="str">
        <f>IF(SUM(O1044:AB1044)&gt;0,AQ1044,"")</f>
        <v/>
      </c>
      <c r="AT1044" s="177" t="str">
        <f>IF(O1044&gt;0,O1044,"")</f>
        <v/>
      </c>
      <c r="AU1044" s="178" t="str">
        <f>IF(Q1044&gt;0,Q1044,"")</f>
        <v/>
      </c>
      <c r="AV1044" s="178" t="str">
        <f>IF(S1044&gt;0,S1044,"")</f>
        <v/>
      </c>
      <c r="AW1044" s="178" t="str">
        <f>IF(U1044&gt;0,U1044,"")</f>
        <v/>
      </c>
      <c r="AX1044" s="178" t="str">
        <f>IF(W1044&gt;0,W1044,"")</f>
        <v/>
      </c>
      <c r="AY1044" s="179" t="str">
        <f>IF(Y1044&gt;0,Y1044,"")</f>
        <v/>
      </c>
      <c r="AZ1044" s="179" t="str">
        <f>IF(AA1044&gt;0,AA1044,"")</f>
        <v/>
      </c>
      <c r="BA1044" s="179" t="str">
        <f>IF(SUM(O1044:AB1044)&gt;0,(SUM(O1044:AB1044)*H1044),"")</f>
        <v/>
      </c>
      <c r="BB1044" s="179" t="str">
        <f>IF(SUM(O1044:AB1044)&gt;0,K1044,"")</f>
        <v/>
      </c>
      <c r="BC1044" s="196" t="str">
        <f>IF(SUM(O1044:AB1044)&gt;0,"ITEM","")</f>
        <v/>
      </c>
      <c r="BD1044" s="127" t="str">
        <f>IF(BE1044="","",MAX(BD$868:BD1043)+1)</f>
        <v/>
      </c>
      <c r="BG1044" s="200" t="str">
        <f t="shared" si="72"/>
        <v/>
      </c>
      <c r="BH1044" s="199" t="str">
        <f t="shared" si="73"/>
        <v/>
      </c>
      <c r="BI1044" s="199" t="str">
        <f t="shared" si="74"/>
        <v/>
      </c>
      <c r="BJ1044" s="199" t="str">
        <f t="shared" si="75"/>
        <v/>
      </c>
      <c r="BK1044" s="199" t="str">
        <f t="shared" si="76"/>
        <v/>
      </c>
      <c r="BL1044" s="199" t="str">
        <f t="shared" si="77"/>
        <v/>
      </c>
      <c r="BM1044" s="199" t="str">
        <f t="shared" si="78"/>
        <v/>
      </c>
      <c r="BN1044" s="199" t="str">
        <f t="shared" si="79"/>
        <v/>
      </c>
      <c r="BO1044" s="199" t="str">
        <f t="shared" si="80"/>
        <v/>
      </c>
      <c r="BP1044" s="199" t="str">
        <f t="shared" si="81"/>
        <v/>
      </c>
      <c r="BQ1044" s="202" t="str">
        <f t="shared" si="82"/>
        <v/>
      </c>
      <c r="BR1044" s="200" t="str">
        <f t="shared" si="83"/>
        <v/>
      </c>
      <c r="BS1044" s="202" t="str">
        <f t="shared" si="84"/>
        <v/>
      </c>
    </row>
    <row r="1045" spans="1:71" ht="20.149999999999999" customHeight="1">
      <c r="A1045" s="53"/>
      <c r="B1045" s="308"/>
      <c r="C1045" s="308"/>
      <c r="D1045" s="308"/>
      <c r="E1045" s="308"/>
      <c r="F1045" s="308"/>
      <c r="G1045" s="308"/>
      <c r="H1045" s="372"/>
      <c r="I1045" s="372"/>
      <c r="J1045" s="373"/>
      <c r="K1045" s="342"/>
      <c r="L1045" s="343"/>
      <c r="M1045" s="343"/>
      <c r="N1045" s="344"/>
      <c r="O1045" s="341"/>
      <c r="P1045" s="341"/>
      <c r="Q1045" s="340"/>
      <c r="R1045" s="340"/>
      <c r="S1045" s="341"/>
      <c r="T1045" s="341"/>
      <c r="U1045" s="340"/>
      <c r="V1045" s="340"/>
      <c r="W1045" s="341"/>
      <c r="X1045" s="341"/>
      <c r="Y1045" s="340"/>
      <c r="Z1045" s="340"/>
      <c r="AA1045" s="341"/>
      <c r="AB1045" s="341"/>
      <c r="AC1045" s="345"/>
      <c r="AD1045" s="346"/>
      <c r="AE1045" s="346"/>
      <c r="AF1045" s="21"/>
      <c r="AG1045" s="339"/>
      <c r="AQ1045" s="63" t="str">
        <f>IFERROR(LEFT(B1044,SEARCH("
",B1044)),B1044)</f>
        <v xml:space="preserve">Diet Pepsi 500ml x 24
</v>
      </c>
      <c r="AR1045" s="127" t="str">
        <f>IF(AS1045="","",MAX(AR$868:AR1044)+1)</f>
        <v/>
      </c>
      <c r="AS1045" s="140" t="str">
        <f>IF(SUM(O1045:AB1045)&gt;0,AQ1045,"")</f>
        <v/>
      </c>
      <c r="AT1045" s="175" t="str">
        <f>IF(O1045&gt;0,O1045,"")</f>
        <v/>
      </c>
      <c r="AU1045" s="143" t="str">
        <f>IF(Q1045&gt;0,Q1045,"")</f>
        <v/>
      </c>
      <c r="AV1045" s="143" t="str">
        <f>IF(S1045&gt;0,S1045,"")</f>
        <v/>
      </c>
      <c r="AW1045" s="143" t="str">
        <f>IF(U1045&gt;0,U1045,"")</f>
        <v/>
      </c>
      <c r="AX1045" s="143" t="str">
        <f>IF(W1045&gt;0,W1045,"")</f>
        <v/>
      </c>
      <c r="AY1045" s="144" t="str">
        <f>IF(Y1045&gt;0,Y1045,"")</f>
        <v/>
      </c>
      <c r="AZ1045" s="144" t="str">
        <f>IF(AA1045&gt;0,AA1045,"")</f>
        <v/>
      </c>
      <c r="BA1045" s="179" t="str">
        <f>IF(SUM(O1045:AB1045)&gt;0,(SUM(O1045:AB1045)*H1044),"")</f>
        <v/>
      </c>
      <c r="BB1045" s="179" t="str">
        <f>IF(SUM(O1045:AB1045)&gt;0,K1045,"")</f>
        <v/>
      </c>
      <c r="BC1045" s="197" t="str">
        <f>IF(SUM(O1045:AB1045)&gt;0,"ITEM","")</f>
        <v/>
      </c>
      <c r="BD1045" s="127" t="str">
        <f>IF(BE1045="","",MAX(BD$868:BD1044)+1)</f>
        <v/>
      </c>
      <c r="BG1045" s="200" t="str">
        <f t="shared" si="72"/>
        <v/>
      </c>
      <c r="BH1045" s="199" t="str">
        <f t="shared" si="73"/>
        <v/>
      </c>
      <c r="BI1045" s="199" t="str">
        <f t="shared" si="74"/>
        <v/>
      </c>
      <c r="BJ1045" s="199" t="str">
        <f t="shared" si="75"/>
        <v/>
      </c>
      <c r="BK1045" s="199" t="str">
        <f t="shared" si="76"/>
        <v/>
      </c>
      <c r="BL1045" s="199" t="str">
        <f t="shared" si="77"/>
        <v/>
      </c>
      <c r="BM1045" s="199" t="str">
        <f t="shared" si="78"/>
        <v/>
      </c>
      <c r="BN1045" s="199" t="str">
        <f t="shared" si="79"/>
        <v/>
      </c>
      <c r="BO1045" s="199" t="str">
        <f t="shared" si="80"/>
        <v/>
      </c>
      <c r="BP1045" s="199" t="str">
        <f t="shared" si="81"/>
        <v/>
      </c>
      <c r="BQ1045" s="202" t="str">
        <f t="shared" si="82"/>
        <v/>
      </c>
      <c r="BR1045" s="200" t="str">
        <f t="shared" si="83"/>
        <v/>
      </c>
      <c r="BS1045" s="202" t="str">
        <f t="shared" si="84"/>
        <v/>
      </c>
    </row>
    <row r="1046" spans="1:71" ht="7.25" customHeight="1">
      <c r="A1046" s="21"/>
      <c r="B1046" s="294"/>
      <c r="C1046" s="294"/>
      <c r="D1046" s="294"/>
      <c r="E1046" s="294"/>
      <c r="F1046" s="294"/>
      <c r="G1046" s="294"/>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R1046" s="127" t="str">
        <f>IF(AS1046="","",MAX(AR$868:AR1045)+1)</f>
        <v/>
      </c>
      <c r="BD1046" s="127" t="str">
        <f>IF(BE1046="","",MAX(BD$868:BD1045)+1)</f>
        <v/>
      </c>
      <c r="BG1046" s="200" t="str">
        <f t="shared" si="72"/>
        <v/>
      </c>
      <c r="BH1046" s="199" t="str">
        <f t="shared" si="73"/>
        <v/>
      </c>
      <c r="BI1046" s="199" t="str">
        <f t="shared" si="74"/>
        <v/>
      </c>
      <c r="BJ1046" s="199" t="str">
        <f t="shared" si="75"/>
        <v/>
      </c>
      <c r="BK1046" s="199" t="str">
        <f t="shared" si="76"/>
        <v/>
      </c>
      <c r="BL1046" s="199" t="str">
        <f t="shared" si="77"/>
        <v/>
      </c>
      <c r="BM1046" s="199" t="str">
        <f t="shared" si="78"/>
        <v/>
      </c>
      <c r="BN1046" s="199" t="str">
        <f t="shared" si="79"/>
        <v/>
      </c>
      <c r="BO1046" s="199" t="str">
        <f t="shared" si="80"/>
        <v/>
      </c>
      <c r="BP1046" s="199" t="str">
        <f t="shared" si="81"/>
        <v/>
      </c>
      <c r="BQ1046" s="202" t="str">
        <f t="shared" si="82"/>
        <v/>
      </c>
      <c r="BR1046" s="200" t="str">
        <f t="shared" si="83"/>
        <v/>
      </c>
      <c r="BS1046" s="202" t="str">
        <f t="shared" si="84"/>
        <v/>
      </c>
    </row>
    <row r="1047" spans="1:71" ht="20.149999999999999" customHeight="1">
      <c r="A1047" s="53"/>
      <c r="B1047" s="308" t="s">
        <v>607</v>
      </c>
      <c r="C1047" s="308"/>
      <c r="D1047" s="308"/>
      <c r="E1047" s="308"/>
      <c r="F1047" s="308"/>
      <c r="G1047" s="308"/>
      <c r="H1047" s="372">
        <f>VLOOKUP($AG1047,PriceList,3,FALSE)</f>
        <v>26.15</v>
      </c>
      <c r="I1047" s="372"/>
      <c r="J1047" s="373"/>
      <c r="K1047" s="342"/>
      <c r="L1047" s="343"/>
      <c r="M1047" s="343"/>
      <c r="N1047" s="344"/>
      <c r="O1047" s="341"/>
      <c r="P1047" s="341"/>
      <c r="Q1047" s="340"/>
      <c r="R1047" s="340"/>
      <c r="S1047" s="341"/>
      <c r="T1047" s="341"/>
      <c r="U1047" s="340"/>
      <c r="V1047" s="340"/>
      <c r="W1047" s="341"/>
      <c r="X1047" s="341"/>
      <c r="Y1047" s="340"/>
      <c r="Z1047" s="340"/>
      <c r="AA1047" s="341"/>
      <c r="AB1047" s="341"/>
      <c r="AC1047" s="345">
        <f>(SUM(O1047:AB1048))*H1047</f>
        <v>0</v>
      </c>
      <c r="AD1047" s="346"/>
      <c r="AE1047" s="346"/>
      <c r="AF1047" s="21"/>
      <c r="AG1047" s="339" t="s">
        <v>608</v>
      </c>
      <c r="AJ1047" s="90" t="b">
        <f>OR(ISERROR(AC1047),ISERROR(H1047))</f>
        <v>0</v>
      </c>
      <c r="AQ1047" s="63" t="str">
        <f>IFERROR(LEFT(B1047,SEARCH("
",B1047)),B1047)</f>
        <v xml:space="preserve">Pepsi Max 500ml x 12
</v>
      </c>
      <c r="AR1047" s="127" t="str">
        <f>IF(AS1047="","",MAX(AR$868:AR1046)+1)</f>
        <v/>
      </c>
      <c r="AS1047" s="176" t="str">
        <f>IF(SUM(O1047:AB1047)&gt;0,AQ1047,"")</f>
        <v/>
      </c>
      <c r="AT1047" s="177" t="str">
        <f>IF(O1047&gt;0,O1047,"")</f>
        <v/>
      </c>
      <c r="AU1047" s="178" t="str">
        <f>IF(Q1047&gt;0,Q1047,"")</f>
        <v/>
      </c>
      <c r="AV1047" s="178" t="str">
        <f>IF(S1047&gt;0,S1047,"")</f>
        <v/>
      </c>
      <c r="AW1047" s="178" t="str">
        <f>IF(U1047&gt;0,U1047,"")</f>
        <v/>
      </c>
      <c r="AX1047" s="178" t="str">
        <f>IF(W1047&gt;0,W1047,"")</f>
        <v/>
      </c>
      <c r="AY1047" s="179" t="str">
        <f>IF(Y1047&gt;0,Y1047,"")</f>
        <v/>
      </c>
      <c r="AZ1047" s="179" t="str">
        <f>IF(AA1047&gt;0,AA1047,"")</f>
        <v/>
      </c>
      <c r="BA1047" s="179" t="str">
        <f>IF(SUM(O1047:AB1047)&gt;0,(SUM(O1047:AB1047)*H1047),"")</f>
        <v/>
      </c>
      <c r="BB1047" s="179" t="str">
        <f>IF(SUM(O1047:AB1047)&gt;0,K1047,"")</f>
        <v/>
      </c>
      <c r="BC1047" s="196" t="str">
        <f>IF(SUM(O1047:AB1047)&gt;0,"ITEM","")</f>
        <v/>
      </c>
      <c r="BD1047" s="127" t="str">
        <f>IF(BE1047="","",MAX(BD$868:BD1046)+1)</f>
        <v/>
      </c>
      <c r="BG1047" s="200" t="str">
        <f t="shared" si="72"/>
        <v/>
      </c>
      <c r="BH1047" s="199" t="str">
        <f t="shared" si="73"/>
        <v/>
      </c>
      <c r="BI1047" s="199" t="str">
        <f t="shared" si="74"/>
        <v/>
      </c>
      <c r="BJ1047" s="199" t="str">
        <f t="shared" si="75"/>
        <v/>
      </c>
      <c r="BK1047" s="199" t="str">
        <f t="shared" si="76"/>
        <v/>
      </c>
      <c r="BL1047" s="199" t="str">
        <f t="shared" si="77"/>
        <v/>
      </c>
      <c r="BM1047" s="199" t="str">
        <f t="shared" si="78"/>
        <v/>
      </c>
      <c r="BN1047" s="199" t="str">
        <f t="shared" si="79"/>
        <v/>
      </c>
      <c r="BO1047" s="199" t="str">
        <f t="shared" si="80"/>
        <v/>
      </c>
      <c r="BP1047" s="199" t="str">
        <f t="shared" si="81"/>
        <v/>
      </c>
      <c r="BQ1047" s="202" t="str">
        <f t="shared" si="82"/>
        <v/>
      </c>
      <c r="BR1047" s="200" t="str">
        <f t="shared" si="83"/>
        <v/>
      </c>
      <c r="BS1047" s="202" t="str">
        <f t="shared" si="84"/>
        <v/>
      </c>
    </row>
    <row r="1048" spans="1:71" ht="20.149999999999999" customHeight="1">
      <c r="A1048" s="53"/>
      <c r="B1048" s="308"/>
      <c r="C1048" s="308"/>
      <c r="D1048" s="308"/>
      <c r="E1048" s="308"/>
      <c r="F1048" s="308"/>
      <c r="G1048" s="308"/>
      <c r="H1048" s="372"/>
      <c r="I1048" s="372"/>
      <c r="J1048" s="373"/>
      <c r="K1048" s="342"/>
      <c r="L1048" s="343"/>
      <c r="M1048" s="343"/>
      <c r="N1048" s="344"/>
      <c r="O1048" s="341"/>
      <c r="P1048" s="341"/>
      <c r="Q1048" s="340"/>
      <c r="R1048" s="340"/>
      <c r="S1048" s="341"/>
      <c r="T1048" s="341"/>
      <c r="U1048" s="340"/>
      <c r="V1048" s="340"/>
      <c r="W1048" s="341"/>
      <c r="X1048" s="341"/>
      <c r="Y1048" s="340"/>
      <c r="Z1048" s="340"/>
      <c r="AA1048" s="341"/>
      <c r="AB1048" s="341"/>
      <c r="AC1048" s="345"/>
      <c r="AD1048" s="346"/>
      <c r="AE1048" s="346"/>
      <c r="AF1048" s="21"/>
      <c r="AG1048" s="339"/>
      <c r="AQ1048" s="63" t="str">
        <f>IFERROR(LEFT(B1047,SEARCH("
",B1047)),B1047)</f>
        <v xml:space="preserve">Pepsi Max 500ml x 12
</v>
      </c>
      <c r="AR1048" s="127" t="str">
        <f>IF(AS1048="","",MAX(AR$868:AR1047)+1)</f>
        <v/>
      </c>
      <c r="AS1048" s="140" t="str">
        <f>IF(SUM(O1048:AB1048)&gt;0,AQ1048,"")</f>
        <v/>
      </c>
      <c r="AT1048" s="175" t="str">
        <f>IF(O1048&gt;0,O1048,"")</f>
        <v/>
      </c>
      <c r="AU1048" s="143" t="str">
        <f>IF(Q1048&gt;0,Q1048,"")</f>
        <v/>
      </c>
      <c r="AV1048" s="143" t="str">
        <f>IF(S1048&gt;0,S1048,"")</f>
        <v/>
      </c>
      <c r="AW1048" s="143" t="str">
        <f>IF(U1048&gt;0,U1048,"")</f>
        <v/>
      </c>
      <c r="AX1048" s="143" t="str">
        <f>IF(W1048&gt;0,W1048,"")</f>
        <v/>
      </c>
      <c r="AY1048" s="144" t="str">
        <f>IF(Y1048&gt;0,Y1048,"")</f>
        <v/>
      </c>
      <c r="AZ1048" s="144" t="str">
        <f>IF(AA1048&gt;0,AA1048,"")</f>
        <v/>
      </c>
      <c r="BA1048" s="179" t="str">
        <f>IF(SUM(O1048:AB1048)&gt;0,(SUM(O1048:AB1048)*H1047),"")</f>
        <v/>
      </c>
      <c r="BB1048" s="179" t="str">
        <f>IF(SUM(O1048:AB1048)&gt;0,K1048,"")</f>
        <v/>
      </c>
      <c r="BC1048" s="197" t="str">
        <f>IF(SUM(O1048:AB1048)&gt;0,"ITEM","")</f>
        <v/>
      </c>
      <c r="BD1048" s="127" t="str">
        <f>IF(BE1048="","",MAX(BD$868:BD1047)+1)</f>
        <v/>
      </c>
      <c r="BG1048" s="200" t="str">
        <f t="shared" ref="BG1048:BG1111" si="85">IFERROR(INDEX($AS$871:$AS$1399,MATCH(ROW()-ROW($BG$855),$AR$871:$AR$1399,0)),"")</f>
        <v/>
      </c>
      <c r="BH1048" s="199" t="str">
        <f t="shared" ref="BH1048:BH1111" si="86">IFERROR(INDEX($AT$871:$AT$1399,MATCH(ROW()-ROW($BH$855),$AR$871:$AR$1399,0)),"")</f>
        <v/>
      </c>
      <c r="BI1048" s="199" t="str">
        <f t="shared" ref="BI1048:BI1111" si="87">IFERROR(INDEX($AU$871:$AU$1399,MATCH(ROW()-ROW($BI$855),$AR$871:$AR$1399,0)),"")</f>
        <v/>
      </c>
      <c r="BJ1048" s="199" t="str">
        <f t="shared" ref="BJ1048:BJ1111" si="88">IFERROR(INDEX($AV$871:$AV$1399,MATCH(ROW()-ROW($BJ$855),$AR$871:$AR$1399,0)),"")</f>
        <v/>
      </c>
      <c r="BK1048" s="199" t="str">
        <f t="shared" ref="BK1048:BK1111" si="89">IFERROR(INDEX($AW$871:$AW$1399,MATCH(ROW()-ROW($BK$855),$AR$871:$AR$1399,0)),"")</f>
        <v/>
      </c>
      <c r="BL1048" s="199" t="str">
        <f t="shared" ref="BL1048:BL1111" si="90">IFERROR(INDEX($AX$871:$AX$1399,MATCH(ROW()-ROW($BL$855),$AR$871:$AR$1399,0)),"")</f>
        <v/>
      </c>
      <c r="BM1048" s="199" t="str">
        <f t="shared" ref="BM1048:BM1111" si="91">IFERROR(INDEX($AY$871:$AY$1399,MATCH(ROW()-ROW($BM$855),$AR$871:$AR$1399,0)),"")</f>
        <v/>
      </c>
      <c r="BN1048" s="199" t="str">
        <f t="shared" ref="BN1048:BN1111" si="92">IFERROR(INDEX($AZ$871:$AZ$1399,MATCH(ROW()-ROW($BN$855),$AR$871:$AR$1399,0)),"")</f>
        <v/>
      </c>
      <c r="BO1048" s="199" t="str">
        <f t="shared" ref="BO1048:BO1111" si="93">IFERROR(INDEX($BA$871:$BA$1399,MATCH(ROW()-ROW($BO$855),$AR$871:$AR$1399,0)),"")</f>
        <v/>
      </c>
      <c r="BP1048" s="199" t="str">
        <f t="shared" ref="BP1048:BP1111" si="94">IFERROR(INDEX($BB$871:$BB$1399,MATCH(ROW()-ROW($BP$855),$AR$871:$AR$1399,0)),"")</f>
        <v/>
      </c>
      <c r="BQ1048" s="202" t="str">
        <f t="shared" ref="BQ1048:BQ1111" si="95">IFERROR(INDEX($BC$871:$BC$1399,MATCH(ROW()-ROW($BQ$855),$AR$871:$AR$1399,0)),"")</f>
        <v/>
      </c>
      <c r="BR1048" s="200" t="str">
        <f t="shared" ref="BR1048:BR1111" si="96">IFERROR(INDEX($BE$871:$BE$1399,MATCH(ROW()-ROW($BR$855),$BD$871:$BD$1399,0)),"")</f>
        <v/>
      </c>
      <c r="BS1048" s="202" t="str">
        <f t="shared" ref="BS1048:BS1111" si="97">IFERROR(INDEX($BF$871:$BF$1399,MATCH(ROW()-ROW($BS$855),$BD$871:$BD$1399,0)),"")</f>
        <v/>
      </c>
    </row>
    <row r="1049" spans="1:71" ht="7.25" customHeight="1">
      <c r="A1049" s="21"/>
      <c r="B1049" s="294"/>
      <c r="C1049" s="294"/>
      <c r="D1049" s="294"/>
      <c r="E1049" s="294"/>
      <c r="F1049" s="294"/>
      <c r="G1049" s="294"/>
      <c r="H1049" s="21"/>
      <c r="I1049" s="21"/>
      <c r="J1049" s="21"/>
      <c r="K1049" s="21"/>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R1049" s="127" t="str">
        <f>IF(AS1049="","",MAX(AR$868:AR1048)+1)</f>
        <v/>
      </c>
      <c r="BD1049" s="127" t="str">
        <f>IF(BE1049="","",MAX(BD$868:BD1048)+1)</f>
        <v/>
      </c>
      <c r="BG1049" s="200" t="str">
        <f t="shared" si="85"/>
        <v/>
      </c>
      <c r="BH1049" s="199" t="str">
        <f t="shared" si="86"/>
        <v/>
      </c>
      <c r="BI1049" s="199" t="str">
        <f t="shared" si="87"/>
        <v/>
      </c>
      <c r="BJ1049" s="199" t="str">
        <f t="shared" si="88"/>
        <v/>
      </c>
      <c r="BK1049" s="199" t="str">
        <f t="shared" si="89"/>
        <v/>
      </c>
      <c r="BL1049" s="199" t="str">
        <f t="shared" si="90"/>
        <v/>
      </c>
      <c r="BM1049" s="199" t="str">
        <f t="shared" si="91"/>
        <v/>
      </c>
      <c r="BN1049" s="199" t="str">
        <f t="shared" si="92"/>
        <v/>
      </c>
      <c r="BO1049" s="199" t="str">
        <f t="shared" si="93"/>
        <v/>
      </c>
      <c r="BP1049" s="199" t="str">
        <f t="shared" si="94"/>
        <v/>
      </c>
      <c r="BQ1049" s="202" t="str">
        <f t="shared" si="95"/>
        <v/>
      </c>
      <c r="BR1049" s="200" t="str">
        <f t="shared" si="96"/>
        <v/>
      </c>
      <c r="BS1049" s="202" t="str">
        <f t="shared" si="97"/>
        <v/>
      </c>
    </row>
    <row r="1050" spans="1:71" ht="20.149999999999999" customHeight="1">
      <c r="A1050" s="53"/>
      <c r="B1050" s="308" t="s">
        <v>609</v>
      </c>
      <c r="C1050" s="308"/>
      <c r="D1050" s="308"/>
      <c r="E1050" s="308"/>
      <c r="F1050" s="308"/>
      <c r="G1050" s="308"/>
      <c r="H1050" s="372">
        <f>VLOOKUP($AG1050,PriceList,3,FALSE)</f>
        <v>37</v>
      </c>
      <c r="I1050" s="372"/>
      <c r="J1050" s="373"/>
      <c r="K1050" s="342"/>
      <c r="L1050" s="343"/>
      <c r="M1050" s="343"/>
      <c r="N1050" s="344"/>
      <c r="O1050" s="341"/>
      <c r="P1050" s="341"/>
      <c r="Q1050" s="340"/>
      <c r="R1050" s="340"/>
      <c r="S1050" s="341"/>
      <c r="T1050" s="341"/>
      <c r="U1050" s="340"/>
      <c r="V1050" s="340"/>
      <c r="W1050" s="341"/>
      <c r="X1050" s="341"/>
      <c r="Y1050" s="340"/>
      <c r="Z1050" s="340"/>
      <c r="AA1050" s="341"/>
      <c r="AB1050" s="341"/>
      <c r="AC1050" s="345">
        <f>(SUM(O1050:AB1051))*H1050</f>
        <v>0</v>
      </c>
      <c r="AD1050" s="346"/>
      <c r="AE1050" s="346"/>
      <c r="AF1050" s="21"/>
      <c r="AG1050" s="339" t="s">
        <v>610</v>
      </c>
      <c r="AJ1050" s="90" t="b">
        <f>OR(ISERROR(AC1050),ISERROR(H1050))</f>
        <v>0</v>
      </c>
      <c r="AQ1050" s="63" t="str">
        <f>IFERROR(LEFT(B1050,SEARCH("
",B1050)),B1050)</f>
        <v xml:space="preserve">Pepsi Max 500ml x 24
</v>
      </c>
      <c r="AR1050" s="127" t="str">
        <f>IF(AS1050="","",MAX(AR$868:AR1049)+1)</f>
        <v/>
      </c>
      <c r="AS1050" s="176" t="str">
        <f>IF(SUM(O1050:AB1050)&gt;0,AQ1050,"")</f>
        <v/>
      </c>
      <c r="AT1050" s="177" t="str">
        <f>IF(O1050&gt;0,O1050,"")</f>
        <v/>
      </c>
      <c r="AU1050" s="178" t="str">
        <f>IF(Q1050&gt;0,Q1050,"")</f>
        <v/>
      </c>
      <c r="AV1050" s="178" t="str">
        <f>IF(S1050&gt;0,S1050,"")</f>
        <v/>
      </c>
      <c r="AW1050" s="178" t="str">
        <f>IF(U1050&gt;0,U1050,"")</f>
        <v/>
      </c>
      <c r="AX1050" s="178" t="str">
        <f>IF(W1050&gt;0,W1050,"")</f>
        <v/>
      </c>
      <c r="AY1050" s="179" t="str">
        <f>IF(Y1050&gt;0,Y1050,"")</f>
        <v/>
      </c>
      <c r="AZ1050" s="179" t="str">
        <f>IF(AA1050&gt;0,AA1050,"")</f>
        <v/>
      </c>
      <c r="BA1050" s="179" t="str">
        <f>IF(SUM(O1050:AB1050)&gt;0,(SUM(O1050:AB1050)*H1050),"")</f>
        <v/>
      </c>
      <c r="BB1050" s="179" t="str">
        <f>IF(SUM(O1050:AB1050)&gt;0,K1050,"")</f>
        <v/>
      </c>
      <c r="BC1050" s="196" t="str">
        <f>IF(SUM(O1050:AB1050)&gt;0,"ITEM","")</f>
        <v/>
      </c>
      <c r="BD1050" s="127" t="str">
        <f>IF(BE1050="","",MAX(BD$868:BD1049)+1)</f>
        <v/>
      </c>
      <c r="BG1050" s="200" t="str">
        <f t="shared" si="85"/>
        <v/>
      </c>
      <c r="BH1050" s="199" t="str">
        <f t="shared" si="86"/>
        <v/>
      </c>
      <c r="BI1050" s="199" t="str">
        <f t="shared" si="87"/>
        <v/>
      </c>
      <c r="BJ1050" s="199" t="str">
        <f t="shared" si="88"/>
        <v/>
      </c>
      <c r="BK1050" s="199" t="str">
        <f t="shared" si="89"/>
        <v/>
      </c>
      <c r="BL1050" s="199" t="str">
        <f t="shared" si="90"/>
        <v/>
      </c>
      <c r="BM1050" s="199" t="str">
        <f t="shared" si="91"/>
        <v/>
      </c>
      <c r="BN1050" s="199" t="str">
        <f t="shared" si="92"/>
        <v/>
      </c>
      <c r="BO1050" s="199" t="str">
        <f t="shared" si="93"/>
        <v/>
      </c>
      <c r="BP1050" s="199" t="str">
        <f t="shared" si="94"/>
        <v/>
      </c>
      <c r="BQ1050" s="202" t="str">
        <f t="shared" si="95"/>
        <v/>
      </c>
      <c r="BR1050" s="200" t="str">
        <f t="shared" si="96"/>
        <v/>
      </c>
      <c r="BS1050" s="202" t="str">
        <f t="shared" si="97"/>
        <v/>
      </c>
    </row>
    <row r="1051" spans="1:71" ht="20.149999999999999" customHeight="1">
      <c r="A1051" s="53"/>
      <c r="B1051" s="308"/>
      <c r="C1051" s="308"/>
      <c r="D1051" s="308"/>
      <c r="E1051" s="308"/>
      <c r="F1051" s="308"/>
      <c r="G1051" s="308"/>
      <c r="H1051" s="372"/>
      <c r="I1051" s="372"/>
      <c r="J1051" s="373"/>
      <c r="K1051" s="342"/>
      <c r="L1051" s="343"/>
      <c r="M1051" s="343"/>
      <c r="N1051" s="344"/>
      <c r="O1051" s="341"/>
      <c r="P1051" s="341"/>
      <c r="Q1051" s="340"/>
      <c r="R1051" s="340"/>
      <c r="S1051" s="341"/>
      <c r="T1051" s="341"/>
      <c r="U1051" s="340"/>
      <c r="V1051" s="340"/>
      <c r="W1051" s="341"/>
      <c r="X1051" s="341"/>
      <c r="Y1051" s="340"/>
      <c r="Z1051" s="340"/>
      <c r="AA1051" s="341"/>
      <c r="AB1051" s="341"/>
      <c r="AC1051" s="345"/>
      <c r="AD1051" s="346"/>
      <c r="AE1051" s="346"/>
      <c r="AF1051" s="21"/>
      <c r="AG1051" s="339"/>
      <c r="AQ1051" s="63" t="str">
        <f>IFERROR(LEFT(B1050,SEARCH("
",B1050)),B1050)</f>
        <v xml:space="preserve">Pepsi Max 500ml x 24
</v>
      </c>
      <c r="AR1051" s="127" t="str">
        <f>IF(AS1051="","",MAX(AR$868:AR1050)+1)</f>
        <v/>
      </c>
      <c r="AS1051" s="140" t="str">
        <f>IF(SUM(O1051:AB1051)&gt;0,AQ1051,"")</f>
        <v/>
      </c>
      <c r="AT1051" s="175" t="str">
        <f>IF(O1051&gt;0,O1051,"")</f>
        <v/>
      </c>
      <c r="AU1051" s="143" t="str">
        <f>IF(Q1051&gt;0,Q1051,"")</f>
        <v/>
      </c>
      <c r="AV1051" s="143" t="str">
        <f>IF(S1051&gt;0,S1051,"")</f>
        <v/>
      </c>
      <c r="AW1051" s="143" t="str">
        <f>IF(U1051&gt;0,U1051,"")</f>
        <v/>
      </c>
      <c r="AX1051" s="143" t="str">
        <f>IF(W1051&gt;0,W1051,"")</f>
        <v/>
      </c>
      <c r="AY1051" s="144" t="str">
        <f>IF(Y1051&gt;0,Y1051,"")</f>
        <v/>
      </c>
      <c r="AZ1051" s="144" t="str">
        <f>IF(AA1051&gt;0,AA1051,"")</f>
        <v/>
      </c>
      <c r="BA1051" s="179" t="str">
        <f>IF(SUM(O1051:AB1051)&gt;0,(SUM(O1051:AB1051)*H1050),"")</f>
        <v/>
      </c>
      <c r="BB1051" s="179" t="str">
        <f>IF(SUM(O1051:AB1051)&gt;0,K1051,"")</f>
        <v/>
      </c>
      <c r="BC1051" s="197" t="str">
        <f>IF(SUM(O1051:AB1051)&gt;0,"ITEM","")</f>
        <v/>
      </c>
      <c r="BD1051" s="127" t="str">
        <f>IF(BE1051="","",MAX(BD$868:BD1050)+1)</f>
        <v/>
      </c>
      <c r="BG1051" s="200" t="str">
        <f t="shared" si="85"/>
        <v/>
      </c>
      <c r="BH1051" s="199" t="str">
        <f t="shared" si="86"/>
        <v/>
      </c>
      <c r="BI1051" s="199" t="str">
        <f t="shared" si="87"/>
        <v/>
      </c>
      <c r="BJ1051" s="199" t="str">
        <f t="shared" si="88"/>
        <v/>
      </c>
      <c r="BK1051" s="199" t="str">
        <f t="shared" si="89"/>
        <v/>
      </c>
      <c r="BL1051" s="199" t="str">
        <f t="shared" si="90"/>
        <v/>
      </c>
      <c r="BM1051" s="199" t="str">
        <f t="shared" si="91"/>
        <v/>
      </c>
      <c r="BN1051" s="199" t="str">
        <f t="shared" si="92"/>
        <v/>
      </c>
      <c r="BO1051" s="199" t="str">
        <f t="shared" si="93"/>
        <v/>
      </c>
      <c r="BP1051" s="199" t="str">
        <f t="shared" si="94"/>
        <v/>
      </c>
      <c r="BQ1051" s="202" t="str">
        <f t="shared" si="95"/>
        <v/>
      </c>
      <c r="BR1051" s="200" t="str">
        <f t="shared" si="96"/>
        <v/>
      </c>
      <c r="BS1051" s="202" t="str">
        <f t="shared" si="97"/>
        <v/>
      </c>
    </row>
    <row r="1052" spans="1:71" ht="7.25" customHeight="1">
      <c r="A1052" s="21"/>
      <c r="B1052" s="294"/>
      <c r="C1052" s="294"/>
      <c r="D1052" s="294"/>
      <c r="E1052" s="294"/>
      <c r="F1052" s="294"/>
      <c r="G1052" s="294"/>
      <c r="H1052" s="21"/>
      <c r="I1052" s="21"/>
      <c r="J1052" s="21"/>
      <c r="K1052" s="21"/>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R1052" s="127" t="str">
        <f>IF(AS1052="","",MAX(AR$868:AR1051)+1)</f>
        <v/>
      </c>
      <c r="BD1052" s="127" t="str">
        <f>IF(BE1052="","",MAX(BD$868:BD1051)+1)</f>
        <v/>
      </c>
      <c r="BG1052" s="200" t="str">
        <f t="shared" si="85"/>
        <v/>
      </c>
      <c r="BH1052" s="199" t="str">
        <f t="shared" si="86"/>
        <v/>
      </c>
      <c r="BI1052" s="199" t="str">
        <f t="shared" si="87"/>
        <v/>
      </c>
      <c r="BJ1052" s="199" t="str">
        <f t="shared" si="88"/>
        <v/>
      </c>
      <c r="BK1052" s="199" t="str">
        <f t="shared" si="89"/>
        <v/>
      </c>
      <c r="BL1052" s="199" t="str">
        <f t="shared" si="90"/>
        <v/>
      </c>
      <c r="BM1052" s="199" t="str">
        <f t="shared" si="91"/>
        <v/>
      </c>
      <c r="BN1052" s="199" t="str">
        <f t="shared" si="92"/>
        <v/>
      </c>
      <c r="BO1052" s="199" t="str">
        <f t="shared" si="93"/>
        <v/>
      </c>
      <c r="BP1052" s="199" t="str">
        <f t="shared" si="94"/>
        <v/>
      </c>
      <c r="BQ1052" s="202" t="str">
        <f t="shared" si="95"/>
        <v/>
      </c>
      <c r="BR1052" s="200" t="str">
        <f t="shared" si="96"/>
        <v/>
      </c>
      <c r="BS1052" s="202" t="str">
        <f t="shared" si="97"/>
        <v/>
      </c>
    </row>
    <row r="1053" spans="1:71" ht="20.149999999999999" customHeight="1">
      <c r="A1053" s="53"/>
      <c r="B1053" s="308" t="s">
        <v>611</v>
      </c>
      <c r="C1053" s="308"/>
      <c r="D1053" s="308"/>
      <c r="E1053" s="308"/>
      <c r="F1053" s="308"/>
      <c r="G1053" s="308"/>
      <c r="H1053" s="372">
        <f>VLOOKUP($AG1053,PriceList,3,FALSE)</f>
        <v>25.65</v>
      </c>
      <c r="I1053" s="372"/>
      <c r="J1053" s="373"/>
      <c r="K1053" s="342"/>
      <c r="L1053" s="343"/>
      <c r="M1053" s="343"/>
      <c r="N1053" s="344"/>
      <c r="O1053" s="341"/>
      <c r="P1053" s="341"/>
      <c r="Q1053" s="340"/>
      <c r="R1053" s="340"/>
      <c r="S1053" s="341"/>
      <c r="T1053" s="341"/>
      <c r="U1053" s="340"/>
      <c r="V1053" s="340"/>
      <c r="W1053" s="341"/>
      <c r="X1053" s="341"/>
      <c r="Y1053" s="340"/>
      <c r="Z1053" s="340"/>
      <c r="AA1053" s="341"/>
      <c r="AB1053" s="341"/>
      <c r="AC1053" s="345">
        <f>(SUM(O1053:AB1054))*H1053</f>
        <v>0</v>
      </c>
      <c r="AD1053" s="346"/>
      <c r="AE1053" s="346"/>
      <c r="AF1053" s="21"/>
      <c r="AG1053" s="339" t="s">
        <v>612</v>
      </c>
      <c r="AJ1053" s="90" t="b">
        <f>OR(ISERROR(AC1053),ISERROR(H1053))</f>
        <v>0</v>
      </c>
      <c r="AQ1053" s="63" t="str">
        <f>IFERROR(LEFT(B1053,SEARCH("
",B1053)),B1053)</f>
        <v xml:space="preserve">Pepsi Max Cherry 500ml x 12
</v>
      </c>
      <c r="AR1053" s="127" t="str">
        <f>IF(AS1053="","",MAX(AR$868:AR1052)+1)</f>
        <v/>
      </c>
      <c r="AS1053" s="176" t="str">
        <f>IF(SUM(O1053:AB1053)&gt;0,AQ1053,"")</f>
        <v/>
      </c>
      <c r="AT1053" s="177" t="str">
        <f>IF(O1053&gt;0,O1053,"")</f>
        <v/>
      </c>
      <c r="AU1053" s="178" t="str">
        <f>IF(Q1053&gt;0,Q1053,"")</f>
        <v/>
      </c>
      <c r="AV1053" s="178" t="str">
        <f>IF(S1053&gt;0,S1053,"")</f>
        <v/>
      </c>
      <c r="AW1053" s="178" t="str">
        <f>IF(U1053&gt;0,U1053,"")</f>
        <v/>
      </c>
      <c r="AX1053" s="178" t="str">
        <f>IF(W1053&gt;0,W1053,"")</f>
        <v/>
      </c>
      <c r="AY1053" s="179" t="str">
        <f>IF(Y1053&gt;0,Y1053,"")</f>
        <v/>
      </c>
      <c r="AZ1053" s="179" t="str">
        <f>IF(AA1053&gt;0,AA1053,"")</f>
        <v/>
      </c>
      <c r="BA1053" s="179" t="str">
        <f>IF(SUM(O1053:AB1053)&gt;0,(SUM(O1053:AB1053)*H1053),"")</f>
        <v/>
      </c>
      <c r="BB1053" s="179" t="str">
        <f>IF(SUM(O1053:AB1053)&gt;0,K1053,"")</f>
        <v/>
      </c>
      <c r="BC1053" s="196" t="str">
        <f>IF(SUM(O1053:AB1053)&gt;0,"ITEM","")</f>
        <v/>
      </c>
      <c r="BD1053" s="127" t="str">
        <f>IF(BE1053="","",MAX(BD$868:BD1052)+1)</f>
        <v/>
      </c>
      <c r="BG1053" s="200" t="str">
        <f t="shared" si="85"/>
        <v/>
      </c>
      <c r="BH1053" s="199" t="str">
        <f t="shared" si="86"/>
        <v/>
      </c>
      <c r="BI1053" s="199" t="str">
        <f t="shared" si="87"/>
        <v/>
      </c>
      <c r="BJ1053" s="199" t="str">
        <f t="shared" si="88"/>
        <v/>
      </c>
      <c r="BK1053" s="199" t="str">
        <f t="shared" si="89"/>
        <v/>
      </c>
      <c r="BL1053" s="199" t="str">
        <f t="shared" si="90"/>
        <v/>
      </c>
      <c r="BM1053" s="199" t="str">
        <f t="shared" si="91"/>
        <v/>
      </c>
      <c r="BN1053" s="199" t="str">
        <f t="shared" si="92"/>
        <v/>
      </c>
      <c r="BO1053" s="199" t="str">
        <f t="shared" si="93"/>
        <v/>
      </c>
      <c r="BP1053" s="199" t="str">
        <f t="shared" si="94"/>
        <v/>
      </c>
      <c r="BQ1053" s="202" t="str">
        <f t="shared" si="95"/>
        <v/>
      </c>
      <c r="BR1053" s="200" t="str">
        <f t="shared" si="96"/>
        <v/>
      </c>
      <c r="BS1053" s="202" t="str">
        <f t="shared" si="97"/>
        <v/>
      </c>
    </row>
    <row r="1054" spans="1:71" ht="20.149999999999999" customHeight="1">
      <c r="A1054" s="53"/>
      <c r="B1054" s="308"/>
      <c r="C1054" s="308"/>
      <c r="D1054" s="308"/>
      <c r="E1054" s="308"/>
      <c r="F1054" s="308"/>
      <c r="G1054" s="308"/>
      <c r="H1054" s="372"/>
      <c r="I1054" s="372"/>
      <c r="J1054" s="373"/>
      <c r="K1054" s="342"/>
      <c r="L1054" s="343"/>
      <c r="M1054" s="343"/>
      <c r="N1054" s="344"/>
      <c r="O1054" s="341"/>
      <c r="P1054" s="341"/>
      <c r="Q1054" s="340"/>
      <c r="R1054" s="340"/>
      <c r="S1054" s="341"/>
      <c r="T1054" s="341"/>
      <c r="U1054" s="340"/>
      <c r="V1054" s="340"/>
      <c r="W1054" s="341"/>
      <c r="X1054" s="341"/>
      <c r="Y1054" s="340"/>
      <c r="Z1054" s="340"/>
      <c r="AA1054" s="341"/>
      <c r="AB1054" s="341"/>
      <c r="AC1054" s="345"/>
      <c r="AD1054" s="346"/>
      <c r="AE1054" s="346"/>
      <c r="AF1054" s="21"/>
      <c r="AG1054" s="339"/>
      <c r="AQ1054" s="63" t="str">
        <f>IFERROR(LEFT(B1053,SEARCH("
",B1053)),B1053)</f>
        <v xml:space="preserve">Pepsi Max Cherry 500ml x 12
</v>
      </c>
      <c r="AR1054" s="127" t="str">
        <f>IF(AS1054="","",MAX(AR$868:AR1053)+1)</f>
        <v/>
      </c>
      <c r="AS1054" s="140" t="str">
        <f>IF(SUM(O1054:AB1054)&gt;0,AQ1054,"")</f>
        <v/>
      </c>
      <c r="AT1054" s="175" t="str">
        <f>IF(O1054&gt;0,O1054,"")</f>
        <v/>
      </c>
      <c r="AU1054" s="143" t="str">
        <f>IF(Q1054&gt;0,Q1054,"")</f>
        <v/>
      </c>
      <c r="AV1054" s="143" t="str">
        <f>IF(S1054&gt;0,S1054,"")</f>
        <v/>
      </c>
      <c r="AW1054" s="143" t="str">
        <f>IF(U1054&gt;0,U1054,"")</f>
        <v/>
      </c>
      <c r="AX1054" s="143" t="str">
        <f>IF(W1054&gt;0,W1054,"")</f>
        <v/>
      </c>
      <c r="AY1054" s="144" t="str">
        <f>IF(Y1054&gt;0,Y1054,"")</f>
        <v/>
      </c>
      <c r="AZ1054" s="144" t="str">
        <f>IF(AA1054&gt;0,AA1054,"")</f>
        <v/>
      </c>
      <c r="BA1054" s="179" t="str">
        <f>IF(SUM(O1054:AB1054)&gt;0,(SUM(O1054:AB1054)*H1053),"")</f>
        <v/>
      </c>
      <c r="BB1054" s="179" t="str">
        <f>IF(SUM(O1054:AB1054)&gt;0,K1054,"")</f>
        <v/>
      </c>
      <c r="BC1054" s="197" t="str">
        <f>IF(SUM(O1054:AB1054)&gt;0,"ITEM","")</f>
        <v/>
      </c>
      <c r="BD1054" s="127" t="str">
        <f>IF(BE1054="","",MAX(BD$868:BD1053)+1)</f>
        <v/>
      </c>
      <c r="BG1054" s="200" t="str">
        <f t="shared" si="85"/>
        <v/>
      </c>
      <c r="BH1054" s="199" t="str">
        <f t="shared" si="86"/>
        <v/>
      </c>
      <c r="BI1054" s="199" t="str">
        <f t="shared" si="87"/>
        <v/>
      </c>
      <c r="BJ1054" s="199" t="str">
        <f t="shared" si="88"/>
        <v/>
      </c>
      <c r="BK1054" s="199" t="str">
        <f t="shared" si="89"/>
        <v/>
      </c>
      <c r="BL1054" s="199" t="str">
        <f t="shared" si="90"/>
        <v/>
      </c>
      <c r="BM1054" s="199" t="str">
        <f t="shared" si="91"/>
        <v/>
      </c>
      <c r="BN1054" s="199" t="str">
        <f t="shared" si="92"/>
        <v/>
      </c>
      <c r="BO1054" s="199" t="str">
        <f t="shared" si="93"/>
        <v/>
      </c>
      <c r="BP1054" s="199" t="str">
        <f t="shared" si="94"/>
        <v/>
      </c>
      <c r="BQ1054" s="202" t="str">
        <f t="shared" si="95"/>
        <v/>
      </c>
      <c r="BR1054" s="200" t="str">
        <f t="shared" si="96"/>
        <v/>
      </c>
      <c r="BS1054" s="202" t="str">
        <f t="shared" si="97"/>
        <v/>
      </c>
    </row>
    <row r="1055" spans="1:71" ht="7.25" customHeight="1">
      <c r="A1055" s="21"/>
      <c r="B1055" s="294"/>
      <c r="C1055" s="294"/>
      <c r="D1055" s="294"/>
      <c r="E1055" s="294"/>
      <c r="F1055" s="294"/>
      <c r="G1055" s="294"/>
      <c r="H1055" s="21"/>
      <c r="I1055" s="21"/>
      <c r="J1055" s="21"/>
      <c r="K1055" s="21"/>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R1055" s="127" t="str">
        <f>IF(AS1055="","",MAX(AR$868:AR1054)+1)</f>
        <v/>
      </c>
      <c r="BD1055" s="127" t="str">
        <f>IF(BE1055="","",MAX(BD$868:BD1054)+1)</f>
        <v/>
      </c>
      <c r="BG1055" s="200" t="str">
        <f t="shared" si="85"/>
        <v/>
      </c>
      <c r="BH1055" s="199" t="str">
        <f t="shared" si="86"/>
        <v/>
      </c>
      <c r="BI1055" s="199" t="str">
        <f t="shared" si="87"/>
        <v/>
      </c>
      <c r="BJ1055" s="199" t="str">
        <f t="shared" si="88"/>
        <v/>
      </c>
      <c r="BK1055" s="199" t="str">
        <f t="shared" si="89"/>
        <v/>
      </c>
      <c r="BL1055" s="199" t="str">
        <f t="shared" si="90"/>
        <v/>
      </c>
      <c r="BM1055" s="199" t="str">
        <f t="shared" si="91"/>
        <v/>
      </c>
      <c r="BN1055" s="199" t="str">
        <f t="shared" si="92"/>
        <v/>
      </c>
      <c r="BO1055" s="199" t="str">
        <f t="shared" si="93"/>
        <v/>
      </c>
      <c r="BP1055" s="199" t="str">
        <f t="shared" si="94"/>
        <v/>
      </c>
      <c r="BQ1055" s="202" t="str">
        <f t="shared" si="95"/>
        <v/>
      </c>
      <c r="BR1055" s="200" t="str">
        <f t="shared" si="96"/>
        <v/>
      </c>
      <c r="BS1055" s="202" t="str">
        <f t="shared" si="97"/>
        <v/>
      </c>
    </row>
    <row r="1056" spans="1:71" ht="20.149999999999999" customHeight="1">
      <c r="A1056" s="53"/>
      <c r="B1056" s="308" t="s">
        <v>613</v>
      </c>
      <c r="C1056" s="308"/>
      <c r="D1056" s="308"/>
      <c r="E1056" s="308"/>
      <c r="F1056" s="308"/>
      <c r="G1056" s="308"/>
      <c r="H1056" s="372">
        <f>VLOOKUP($AG1056,PriceList,3,FALSE)</f>
        <v>37</v>
      </c>
      <c r="I1056" s="372"/>
      <c r="J1056" s="373"/>
      <c r="K1056" s="342"/>
      <c r="L1056" s="343"/>
      <c r="M1056" s="343"/>
      <c r="N1056" s="344"/>
      <c r="O1056" s="341"/>
      <c r="P1056" s="341"/>
      <c r="Q1056" s="340"/>
      <c r="R1056" s="340"/>
      <c r="S1056" s="341"/>
      <c r="T1056" s="341"/>
      <c r="U1056" s="340"/>
      <c r="V1056" s="340"/>
      <c r="W1056" s="341"/>
      <c r="X1056" s="341"/>
      <c r="Y1056" s="340"/>
      <c r="Z1056" s="340"/>
      <c r="AA1056" s="341"/>
      <c r="AB1056" s="341"/>
      <c r="AC1056" s="345">
        <f>(SUM(O1056:AB1057))*H1056</f>
        <v>0</v>
      </c>
      <c r="AD1056" s="346"/>
      <c r="AE1056" s="346"/>
      <c r="AF1056" s="21"/>
      <c r="AG1056" s="339" t="s">
        <v>614</v>
      </c>
      <c r="AJ1056" s="90" t="b">
        <f>OR(ISERROR(AC1056),ISERROR(H1056))</f>
        <v>0</v>
      </c>
      <c r="AQ1056" s="63" t="str">
        <f>IFERROR(LEFT(B1056,SEARCH("
",B1056)),B1056)</f>
        <v xml:space="preserve">Pepsi Max Cherry 500ml x 24
</v>
      </c>
      <c r="AR1056" s="127" t="str">
        <f>IF(AS1056="","",MAX(AR$868:AR1055)+1)</f>
        <v/>
      </c>
      <c r="AS1056" s="176" t="str">
        <f>IF(SUM(O1056:AB1056)&gt;0,AQ1056,"")</f>
        <v/>
      </c>
      <c r="AT1056" s="177" t="str">
        <f>IF(O1056&gt;0,O1056,"")</f>
        <v/>
      </c>
      <c r="AU1056" s="178" t="str">
        <f>IF(Q1056&gt;0,Q1056,"")</f>
        <v/>
      </c>
      <c r="AV1056" s="178" t="str">
        <f>IF(S1056&gt;0,S1056,"")</f>
        <v/>
      </c>
      <c r="AW1056" s="178" t="str">
        <f>IF(U1056&gt;0,U1056,"")</f>
        <v/>
      </c>
      <c r="AX1056" s="178" t="str">
        <f>IF(W1056&gt;0,W1056,"")</f>
        <v/>
      </c>
      <c r="AY1056" s="179" t="str">
        <f>IF(Y1056&gt;0,Y1056,"")</f>
        <v/>
      </c>
      <c r="AZ1056" s="179" t="str">
        <f>IF(AA1056&gt;0,AA1056,"")</f>
        <v/>
      </c>
      <c r="BA1056" s="179" t="str">
        <f>IF(SUM(O1056:AB1056)&gt;0,(SUM(O1056:AB1056)*H1056),"")</f>
        <v/>
      </c>
      <c r="BB1056" s="179" t="str">
        <f>IF(SUM(O1056:AB1056)&gt;0,K1056,"")</f>
        <v/>
      </c>
      <c r="BC1056" s="196" t="str">
        <f>IF(SUM(O1056:AB1056)&gt;0,"ITEM","")</f>
        <v/>
      </c>
      <c r="BD1056" s="127" t="str">
        <f>IF(BE1056="","",MAX(BD$868:BD1055)+1)</f>
        <v/>
      </c>
      <c r="BG1056" s="200" t="str">
        <f t="shared" si="85"/>
        <v/>
      </c>
      <c r="BH1056" s="199" t="str">
        <f t="shared" si="86"/>
        <v/>
      </c>
      <c r="BI1056" s="199" t="str">
        <f t="shared" si="87"/>
        <v/>
      </c>
      <c r="BJ1056" s="199" t="str">
        <f t="shared" si="88"/>
        <v/>
      </c>
      <c r="BK1056" s="199" t="str">
        <f t="shared" si="89"/>
        <v/>
      </c>
      <c r="BL1056" s="199" t="str">
        <f t="shared" si="90"/>
        <v/>
      </c>
      <c r="BM1056" s="199" t="str">
        <f t="shared" si="91"/>
        <v/>
      </c>
      <c r="BN1056" s="199" t="str">
        <f t="shared" si="92"/>
        <v/>
      </c>
      <c r="BO1056" s="199" t="str">
        <f t="shared" si="93"/>
        <v/>
      </c>
      <c r="BP1056" s="199" t="str">
        <f t="shared" si="94"/>
        <v/>
      </c>
      <c r="BQ1056" s="202" t="str">
        <f t="shared" si="95"/>
        <v/>
      </c>
      <c r="BR1056" s="200" t="str">
        <f t="shared" si="96"/>
        <v/>
      </c>
      <c r="BS1056" s="202" t="str">
        <f t="shared" si="97"/>
        <v/>
      </c>
    </row>
    <row r="1057" spans="1:71" ht="20.149999999999999" customHeight="1">
      <c r="A1057" s="53"/>
      <c r="B1057" s="308"/>
      <c r="C1057" s="308"/>
      <c r="D1057" s="308"/>
      <c r="E1057" s="308"/>
      <c r="F1057" s="308"/>
      <c r="G1057" s="308"/>
      <c r="H1057" s="372"/>
      <c r="I1057" s="372"/>
      <c r="J1057" s="373"/>
      <c r="K1057" s="342"/>
      <c r="L1057" s="343"/>
      <c r="M1057" s="343"/>
      <c r="N1057" s="344"/>
      <c r="O1057" s="341"/>
      <c r="P1057" s="341"/>
      <c r="Q1057" s="340"/>
      <c r="R1057" s="340"/>
      <c r="S1057" s="341"/>
      <c r="T1057" s="341"/>
      <c r="U1057" s="340"/>
      <c r="V1057" s="340"/>
      <c r="W1057" s="341"/>
      <c r="X1057" s="341"/>
      <c r="Y1057" s="340"/>
      <c r="Z1057" s="340"/>
      <c r="AA1057" s="341"/>
      <c r="AB1057" s="341"/>
      <c r="AC1057" s="345"/>
      <c r="AD1057" s="346"/>
      <c r="AE1057" s="346"/>
      <c r="AF1057" s="21"/>
      <c r="AG1057" s="339"/>
      <c r="AQ1057" s="63" t="str">
        <f>IFERROR(LEFT(B1056,SEARCH("
",B1056)),B1056)</f>
        <v xml:space="preserve">Pepsi Max Cherry 500ml x 24
</v>
      </c>
      <c r="AR1057" s="127" t="str">
        <f>IF(AS1057="","",MAX(AR$868:AR1056)+1)</f>
        <v/>
      </c>
      <c r="AS1057" s="140" t="str">
        <f>IF(SUM(O1057:AB1057)&gt;0,AQ1057,"")</f>
        <v/>
      </c>
      <c r="AT1057" s="175" t="str">
        <f>IF(O1057&gt;0,O1057,"")</f>
        <v/>
      </c>
      <c r="AU1057" s="143" t="str">
        <f>IF(Q1057&gt;0,Q1057,"")</f>
        <v/>
      </c>
      <c r="AV1057" s="143" t="str">
        <f>IF(S1057&gt;0,S1057,"")</f>
        <v/>
      </c>
      <c r="AW1057" s="143" t="str">
        <f>IF(U1057&gt;0,U1057,"")</f>
        <v/>
      </c>
      <c r="AX1057" s="143" t="str">
        <f>IF(W1057&gt;0,W1057,"")</f>
        <v/>
      </c>
      <c r="AY1057" s="144" t="str">
        <f>IF(Y1057&gt;0,Y1057,"")</f>
        <v/>
      </c>
      <c r="AZ1057" s="144" t="str">
        <f>IF(AA1057&gt;0,AA1057,"")</f>
        <v/>
      </c>
      <c r="BA1057" s="179" t="str">
        <f>IF(SUM(O1057:AB1057)&gt;0,(SUM(O1057:AB1057)*H1056),"")</f>
        <v/>
      </c>
      <c r="BB1057" s="179" t="str">
        <f>IF(SUM(O1057:AB1057)&gt;0,K1057,"")</f>
        <v/>
      </c>
      <c r="BC1057" s="197" t="str">
        <f>IF(SUM(O1057:AB1057)&gt;0,"ITEM","")</f>
        <v/>
      </c>
      <c r="BD1057" s="127" t="str">
        <f>IF(BE1057="","",MAX(BD$868:BD1056)+1)</f>
        <v/>
      </c>
      <c r="BG1057" s="200" t="str">
        <f t="shared" si="85"/>
        <v/>
      </c>
      <c r="BH1057" s="199" t="str">
        <f t="shared" si="86"/>
        <v/>
      </c>
      <c r="BI1057" s="199" t="str">
        <f t="shared" si="87"/>
        <v/>
      </c>
      <c r="BJ1057" s="199" t="str">
        <f t="shared" si="88"/>
        <v/>
      </c>
      <c r="BK1057" s="199" t="str">
        <f t="shared" si="89"/>
        <v/>
      </c>
      <c r="BL1057" s="199" t="str">
        <f t="shared" si="90"/>
        <v/>
      </c>
      <c r="BM1057" s="199" t="str">
        <f t="shared" si="91"/>
        <v/>
      </c>
      <c r="BN1057" s="199" t="str">
        <f t="shared" si="92"/>
        <v/>
      </c>
      <c r="BO1057" s="199" t="str">
        <f t="shared" si="93"/>
        <v/>
      </c>
      <c r="BP1057" s="199" t="str">
        <f t="shared" si="94"/>
        <v/>
      </c>
      <c r="BQ1057" s="202" t="str">
        <f t="shared" si="95"/>
        <v/>
      </c>
      <c r="BR1057" s="200" t="str">
        <f t="shared" si="96"/>
        <v/>
      </c>
      <c r="BS1057" s="202" t="str">
        <f t="shared" si="97"/>
        <v/>
      </c>
    </row>
    <row r="1058" spans="1:71" ht="7.25" customHeight="1">
      <c r="A1058" s="21"/>
      <c r="B1058" s="294"/>
      <c r="C1058" s="294"/>
      <c r="D1058" s="294"/>
      <c r="E1058" s="294"/>
      <c r="F1058" s="294"/>
      <c r="G1058" s="294"/>
      <c r="H1058" s="21"/>
      <c r="I1058" s="21"/>
      <c r="J1058" s="21"/>
      <c r="K1058" s="21"/>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R1058" s="127" t="str">
        <f>IF(AS1058="","",MAX(AR$868:AR1057)+1)</f>
        <v/>
      </c>
      <c r="BD1058" s="127" t="str">
        <f>IF(BE1058="","",MAX(BD$868:BD1057)+1)</f>
        <v/>
      </c>
      <c r="BG1058" s="200" t="str">
        <f t="shared" si="85"/>
        <v/>
      </c>
      <c r="BH1058" s="199" t="str">
        <f t="shared" si="86"/>
        <v/>
      </c>
      <c r="BI1058" s="199" t="str">
        <f t="shared" si="87"/>
        <v/>
      </c>
      <c r="BJ1058" s="199" t="str">
        <f t="shared" si="88"/>
        <v/>
      </c>
      <c r="BK1058" s="199" t="str">
        <f t="shared" si="89"/>
        <v/>
      </c>
      <c r="BL1058" s="199" t="str">
        <f t="shared" si="90"/>
        <v/>
      </c>
      <c r="BM1058" s="199" t="str">
        <f t="shared" si="91"/>
        <v/>
      </c>
      <c r="BN1058" s="199" t="str">
        <f t="shared" si="92"/>
        <v/>
      </c>
      <c r="BO1058" s="199" t="str">
        <f t="shared" si="93"/>
        <v/>
      </c>
      <c r="BP1058" s="199" t="str">
        <f t="shared" si="94"/>
        <v/>
      </c>
      <c r="BQ1058" s="202" t="str">
        <f t="shared" si="95"/>
        <v/>
      </c>
      <c r="BR1058" s="200" t="str">
        <f t="shared" si="96"/>
        <v/>
      </c>
      <c r="BS1058" s="202" t="str">
        <f t="shared" si="97"/>
        <v/>
      </c>
    </row>
    <row r="1059" spans="1:71" ht="20.149999999999999" customHeight="1">
      <c r="A1059" s="53"/>
      <c r="B1059" s="308" t="s">
        <v>615</v>
      </c>
      <c r="C1059" s="308"/>
      <c r="D1059" s="308"/>
      <c r="E1059" s="308"/>
      <c r="F1059" s="308"/>
      <c r="G1059" s="308"/>
      <c r="H1059" s="372">
        <f>VLOOKUP($AG1059,PriceList,3,FALSE)</f>
        <v>26.15</v>
      </c>
      <c r="I1059" s="372"/>
      <c r="J1059" s="373"/>
      <c r="K1059" s="342"/>
      <c r="L1059" s="343"/>
      <c r="M1059" s="343"/>
      <c r="N1059" s="344"/>
      <c r="O1059" s="341"/>
      <c r="P1059" s="341"/>
      <c r="Q1059" s="340"/>
      <c r="R1059" s="340"/>
      <c r="S1059" s="341"/>
      <c r="T1059" s="341"/>
      <c r="U1059" s="340"/>
      <c r="V1059" s="340"/>
      <c r="W1059" s="341"/>
      <c r="X1059" s="341"/>
      <c r="Y1059" s="340"/>
      <c r="Z1059" s="340"/>
      <c r="AA1059" s="341"/>
      <c r="AB1059" s="341"/>
      <c r="AC1059" s="345">
        <f>(SUM(O1059:AB1060))*H1059</f>
        <v>0</v>
      </c>
      <c r="AD1059" s="346"/>
      <c r="AE1059" s="346"/>
      <c r="AF1059" s="21"/>
      <c r="AG1059" s="339" t="s">
        <v>616</v>
      </c>
      <c r="AJ1059" s="90" t="b">
        <f>OR(ISERROR(AC1059),ISERROR(H1059))</f>
        <v>0</v>
      </c>
      <c r="AQ1059" s="63" t="str">
        <f>IFERROR(LEFT(B1059,SEARCH("
",B1059)),B1059)</f>
        <v xml:space="preserve">Tango Orange 500ml x 12
</v>
      </c>
      <c r="AR1059" s="127" t="str">
        <f>IF(AS1059="","",MAX(AR$868:AR1049)+1)</f>
        <v/>
      </c>
      <c r="AS1059" s="176" t="str">
        <f>IF(SUM(O1059:AB1059)&gt;0,AQ1059,"")</f>
        <v/>
      </c>
      <c r="AT1059" s="177" t="str">
        <f>IF(O1059&gt;0,O1059,"")</f>
        <v/>
      </c>
      <c r="AU1059" s="178" t="str">
        <f>IF(Q1059&gt;0,Q1059,"")</f>
        <v/>
      </c>
      <c r="AV1059" s="178" t="str">
        <f>IF(S1059&gt;0,S1059,"")</f>
        <v/>
      </c>
      <c r="AW1059" s="178" t="str">
        <f>IF(U1059&gt;0,U1059,"")</f>
        <v/>
      </c>
      <c r="AX1059" s="178" t="str">
        <f>IF(W1059&gt;0,W1059,"")</f>
        <v/>
      </c>
      <c r="AY1059" s="179" t="str">
        <f>IF(Y1059&gt;0,Y1059,"")</f>
        <v/>
      </c>
      <c r="AZ1059" s="179" t="str">
        <f>IF(AA1059&gt;0,AA1059,"")</f>
        <v/>
      </c>
      <c r="BA1059" s="179" t="str">
        <f>IF(SUM(O1059:AB1059)&gt;0,(SUM(O1059:AB1059)*H1059),"")</f>
        <v/>
      </c>
      <c r="BB1059" s="179" t="str">
        <f>IF(SUM(O1059:AB1059)&gt;0,K1059,"")</f>
        <v/>
      </c>
      <c r="BC1059" s="196" t="str">
        <f>IF(SUM(O1059:AB1059)&gt;0,"ITEM","")</f>
        <v/>
      </c>
      <c r="BD1059" s="127" t="str">
        <f>IF(BE1059="","",MAX(BD$868:BD1049)+1)</f>
        <v/>
      </c>
      <c r="BG1059" s="200" t="str">
        <f t="shared" si="85"/>
        <v/>
      </c>
      <c r="BH1059" s="199" t="str">
        <f t="shared" si="86"/>
        <v/>
      </c>
      <c r="BI1059" s="199" t="str">
        <f t="shared" si="87"/>
        <v/>
      </c>
      <c r="BJ1059" s="199" t="str">
        <f t="shared" si="88"/>
        <v/>
      </c>
      <c r="BK1059" s="199" t="str">
        <f t="shared" si="89"/>
        <v/>
      </c>
      <c r="BL1059" s="199" t="str">
        <f t="shared" si="90"/>
        <v/>
      </c>
      <c r="BM1059" s="199" t="str">
        <f t="shared" si="91"/>
        <v/>
      </c>
      <c r="BN1059" s="199" t="str">
        <f t="shared" si="92"/>
        <v/>
      </c>
      <c r="BO1059" s="199" t="str">
        <f t="shared" si="93"/>
        <v/>
      </c>
      <c r="BP1059" s="199" t="str">
        <f t="shared" si="94"/>
        <v/>
      </c>
      <c r="BQ1059" s="202" t="str">
        <f t="shared" si="95"/>
        <v/>
      </c>
      <c r="BR1059" s="200" t="str">
        <f t="shared" si="96"/>
        <v/>
      </c>
      <c r="BS1059" s="202" t="str">
        <f t="shared" si="97"/>
        <v/>
      </c>
    </row>
    <row r="1060" spans="1:71" ht="20.149999999999999" customHeight="1">
      <c r="A1060" s="53"/>
      <c r="B1060" s="308"/>
      <c r="C1060" s="308"/>
      <c r="D1060" s="308"/>
      <c r="E1060" s="308"/>
      <c r="F1060" s="308"/>
      <c r="G1060" s="308"/>
      <c r="H1060" s="372"/>
      <c r="I1060" s="372"/>
      <c r="J1060" s="373"/>
      <c r="K1060" s="342"/>
      <c r="L1060" s="343"/>
      <c r="M1060" s="343"/>
      <c r="N1060" s="344"/>
      <c r="O1060" s="341"/>
      <c r="P1060" s="341"/>
      <c r="Q1060" s="340"/>
      <c r="R1060" s="340"/>
      <c r="S1060" s="341"/>
      <c r="T1060" s="341"/>
      <c r="U1060" s="340"/>
      <c r="V1060" s="340"/>
      <c r="W1060" s="341"/>
      <c r="X1060" s="341"/>
      <c r="Y1060" s="340"/>
      <c r="Z1060" s="340"/>
      <c r="AA1060" s="341"/>
      <c r="AB1060" s="341"/>
      <c r="AC1060" s="345"/>
      <c r="AD1060" s="346"/>
      <c r="AE1060" s="346"/>
      <c r="AF1060" s="21"/>
      <c r="AG1060" s="339"/>
      <c r="AQ1060" s="63" t="str">
        <f>IFERROR(LEFT(B1059,SEARCH("
",B1059)),B1059)</f>
        <v xml:space="preserve">Tango Orange 500ml x 12
</v>
      </c>
      <c r="AR1060" s="127" t="str">
        <f>IF(AS1060="","",MAX(AR$868:AR1059)+1)</f>
        <v/>
      </c>
      <c r="AS1060" s="140" t="str">
        <f>IF(SUM(O1060:AB1060)&gt;0,AQ1060,"")</f>
        <v/>
      </c>
      <c r="AT1060" s="175" t="str">
        <f>IF(O1060&gt;0,O1060,"")</f>
        <v/>
      </c>
      <c r="AU1060" s="143" t="str">
        <f>IF(Q1060&gt;0,Q1060,"")</f>
        <v/>
      </c>
      <c r="AV1060" s="143" t="str">
        <f>IF(S1060&gt;0,S1060,"")</f>
        <v/>
      </c>
      <c r="AW1060" s="143" t="str">
        <f>IF(U1060&gt;0,U1060,"")</f>
        <v/>
      </c>
      <c r="AX1060" s="143" t="str">
        <f>IF(W1060&gt;0,W1060,"")</f>
        <v/>
      </c>
      <c r="AY1060" s="144" t="str">
        <f>IF(Y1060&gt;0,Y1060,"")</f>
        <v/>
      </c>
      <c r="AZ1060" s="144" t="str">
        <f>IF(AA1060&gt;0,AA1060,"")</f>
        <v/>
      </c>
      <c r="BA1060" s="179" t="str">
        <f>IF(SUM(O1060:AB1060)&gt;0,(SUM(O1060:AB1060)*H1059),"")</f>
        <v/>
      </c>
      <c r="BB1060" s="179" t="str">
        <f>IF(SUM(O1060:AB1060)&gt;0,K1060,"")</f>
        <v/>
      </c>
      <c r="BC1060" s="197" t="str">
        <f>IF(SUM(O1060:AB1060)&gt;0,"ITEM","")</f>
        <v/>
      </c>
      <c r="BD1060" s="127" t="str">
        <f>IF(BE1060="","",MAX(BD$868:BD1059)+1)</f>
        <v/>
      </c>
      <c r="BG1060" s="200" t="str">
        <f t="shared" si="85"/>
        <v/>
      </c>
      <c r="BH1060" s="199" t="str">
        <f t="shared" si="86"/>
        <v/>
      </c>
      <c r="BI1060" s="199" t="str">
        <f t="shared" si="87"/>
        <v/>
      </c>
      <c r="BJ1060" s="199" t="str">
        <f t="shared" si="88"/>
        <v/>
      </c>
      <c r="BK1060" s="199" t="str">
        <f t="shared" si="89"/>
        <v/>
      </c>
      <c r="BL1060" s="199" t="str">
        <f t="shared" si="90"/>
        <v/>
      </c>
      <c r="BM1060" s="199" t="str">
        <f t="shared" si="91"/>
        <v/>
      </c>
      <c r="BN1060" s="199" t="str">
        <f t="shared" si="92"/>
        <v/>
      </c>
      <c r="BO1060" s="199" t="str">
        <f t="shared" si="93"/>
        <v/>
      </c>
      <c r="BP1060" s="199" t="str">
        <f t="shared" si="94"/>
        <v/>
      </c>
      <c r="BQ1060" s="202" t="str">
        <f t="shared" si="95"/>
        <v/>
      </c>
      <c r="BR1060" s="200" t="str">
        <f t="shared" si="96"/>
        <v/>
      </c>
      <c r="BS1060" s="202" t="str">
        <f t="shared" si="97"/>
        <v/>
      </c>
    </row>
    <row r="1061" spans="1:71" ht="7.25" customHeight="1">
      <c r="A1061" s="21"/>
      <c r="B1061" s="294"/>
      <c r="C1061" s="294"/>
      <c r="D1061" s="294"/>
      <c r="E1061" s="294"/>
      <c r="F1061" s="294"/>
      <c r="G1061" s="294"/>
      <c r="H1061" s="21"/>
      <c r="I1061" s="21"/>
      <c r="J1061" s="21"/>
      <c r="K1061" s="21"/>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R1061" s="127" t="str">
        <f>IF(AS1061="","",MAX(AR$868:AR1060)+1)</f>
        <v/>
      </c>
      <c r="BD1061" s="127" t="str">
        <f>IF(BE1061="","",MAX(BD$868:BD1060)+1)</f>
        <v/>
      </c>
      <c r="BG1061" s="200" t="str">
        <f t="shared" si="85"/>
        <v/>
      </c>
      <c r="BH1061" s="199" t="str">
        <f t="shared" si="86"/>
        <v/>
      </c>
      <c r="BI1061" s="199" t="str">
        <f t="shared" si="87"/>
        <v/>
      </c>
      <c r="BJ1061" s="199" t="str">
        <f t="shared" si="88"/>
        <v/>
      </c>
      <c r="BK1061" s="199" t="str">
        <f t="shared" si="89"/>
        <v/>
      </c>
      <c r="BL1061" s="199" t="str">
        <f t="shared" si="90"/>
        <v/>
      </c>
      <c r="BM1061" s="199" t="str">
        <f t="shared" si="91"/>
        <v/>
      </c>
      <c r="BN1061" s="199" t="str">
        <f t="shared" si="92"/>
        <v/>
      </c>
      <c r="BO1061" s="199" t="str">
        <f t="shared" si="93"/>
        <v/>
      </c>
      <c r="BP1061" s="199" t="str">
        <f t="shared" si="94"/>
        <v/>
      </c>
      <c r="BQ1061" s="202" t="str">
        <f t="shared" si="95"/>
        <v/>
      </c>
      <c r="BR1061" s="200" t="str">
        <f t="shared" si="96"/>
        <v/>
      </c>
      <c r="BS1061" s="202" t="str">
        <f t="shared" si="97"/>
        <v/>
      </c>
    </row>
    <row r="1062" spans="1:71" ht="20.149999999999999" customHeight="1">
      <c r="A1062" s="53"/>
      <c r="B1062" s="308" t="s">
        <v>617</v>
      </c>
      <c r="C1062" s="308"/>
      <c r="D1062" s="308"/>
      <c r="E1062" s="308"/>
      <c r="F1062" s="308"/>
      <c r="G1062" s="308"/>
      <c r="H1062" s="372">
        <f>VLOOKUP($AG1062,PriceList,3,FALSE)</f>
        <v>38.1</v>
      </c>
      <c r="I1062" s="372"/>
      <c r="J1062" s="373"/>
      <c r="K1062" s="342"/>
      <c r="L1062" s="343"/>
      <c r="M1062" s="343"/>
      <c r="N1062" s="344"/>
      <c r="O1062" s="341"/>
      <c r="P1062" s="341"/>
      <c r="Q1062" s="340"/>
      <c r="R1062" s="340"/>
      <c r="S1062" s="341"/>
      <c r="T1062" s="341"/>
      <c r="U1062" s="340"/>
      <c r="V1062" s="340"/>
      <c r="W1062" s="341"/>
      <c r="X1062" s="341"/>
      <c r="Y1062" s="340"/>
      <c r="Z1062" s="340"/>
      <c r="AA1062" s="341"/>
      <c r="AB1062" s="341"/>
      <c r="AC1062" s="345">
        <f>(SUM(O1062:AB1063))*H1062</f>
        <v>0</v>
      </c>
      <c r="AD1062" s="346"/>
      <c r="AE1062" s="346"/>
      <c r="AF1062" s="21"/>
      <c r="AG1062" s="339" t="s">
        <v>618</v>
      </c>
      <c r="AJ1062" s="90" t="b">
        <f>OR(ISERROR(AC1062),ISERROR(H1062))</f>
        <v>0</v>
      </c>
      <c r="AQ1062" s="63" t="str">
        <f>IFERROR(LEFT(B1062,SEARCH("
",B1062)),B1062)</f>
        <v xml:space="preserve">Tango Orange 500ml x 24
</v>
      </c>
      <c r="AR1062" s="127" t="str">
        <f>IF(AS1062="","",MAX(AR$868:AR1052)+1)</f>
        <v/>
      </c>
      <c r="AS1062" s="176" t="str">
        <f>IF(SUM(O1062:AB1062)&gt;0,AQ1062,"")</f>
        <v/>
      </c>
      <c r="AT1062" s="177" t="str">
        <f>IF(O1062&gt;0,O1062,"")</f>
        <v/>
      </c>
      <c r="AU1062" s="178" t="str">
        <f>IF(Q1062&gt;0,Q1062,"")</f>
        <v/>
      </c>
      <c r="AV1062" s="178" t="str">
        <f>IF(S1062&gt;0,S1062,"")</f>
        <v/>
      </c>
      <c r="AW1062" s="178" t="str">
        <f>IF(U1062&gt;0,U1062,"")</f>
        <v/>
      </c>
      <c r="AX1062" s="178" t="str">
        <f>IF(W1062&gt;0,W1062,"")</f>
        <v/>
      </c>
      <c r="AY1062" s="179" t="str">
        <f>IF(Y1062&gt;0,Y1062,"")</f>
        <v/>
      </c>
      <c r="AZ1062" s="179" t="str">
        <f>IF(AA1062&gt;0,AA1062,"")</f>
        <v/>
      </c>
      <c r="BA1062" s="179" t="str">
        <f>IF(SUM(O1062:AB1062)&gt;0,(SUM(O1062:AB1062)*H1062),"")</f>
        <v/>
      </c>
      <c r="BB1062" s="179" t="str">
        <f>IF(SUM(O1062:AB1062)&gt;0,K1062,"")</f>
        <v/>
      </c>
      <c r="BC1062" s="196" t="str">
        <f>IF(SUM(O1062:AB1062)&gt;0,"ITEM","")</f>
        <v/>
      </c>
      <c r="BD1062" s="127" t="str">
        <f>IF(BE1062="","",MAX(BD$868:BD1052)+1)</f>
        <v/>
      </c>
      <c r="BG1062" s="200" t="str">
        <f t="shared" si="85"/>
        <v/>
      </c>
      <c r="BH1062" s="199" t="str">
        <f t="shared" si="86"/>
        <v/>
      </c>
      <c r="BI1062" s="199" t="str">
        <f t="shared" si="87"/>
        <v/>
      </c>
      <c r="BJ1062" s="199" t="str">
        <f t="shared" si="88"/>
        <v/>
      </c>
      <c r="BK1062" s="199" t="str">
        <f t="shared" si="89"/>
        <v/>
      </c>
      <c r="BL1062" s="199" t="str">
        <f t="shared" si="90"/>
        <v/>
      </c>
      <c r="BM1062" s="199" t="str">
        <f t="shared" si="91"/>
        <v/>
      </c>
      <c r="BN1062" s="199" t="str">
        <f t="shared" si="92"/>
        <v/>
      </c>
      <c r="BO1062" s="199" t="str">
        <f t="shared" si="93"/>
        <v/>
      </c>
      <c r="BP1062" s="199" t="str">
        <f t="shared" si="94"/>
        <v/>
      </c>
      <c r="BQ1062" s="202" t="str">
        <f t="shared" si="95"/>
        <v/>
      </c>
      <c r="BR1062" s="200" t="str">
        <f t="shared" si="96"/>
        <v/>
      </c>
      <c r="BS1062" s="202" t="str">
        <f t="shared" si="97"/>
        <v/>
      </c>
    </row>
    <row r="1063" spans="1:71" ht="20.149999999999999" customHeight="1">
      <c r="A1063" s="53"/>
      <c r="B1063" s="308"/>
      <c r="C1063" s="308"/>
      <c r="D1063" s="308"/>
      <c r="E1063" s="308"/>
      <c r="F1063" s="308"/>
      <c r="G1063" s="308"/>
      <c r="H1063" s="372"/>
      <c r="I1063" s="372"/>
      <c r="J1063" s="373"/>
      <c r="K1063" s="342"/>
      <c r="L1063" s="343"/>
      <c r="M1063" s="343"/>
      <c r="N1063" s="344"/>
      <c r="O1063" s="341"/>
      <c r="P1063" s="341"/>
      <c r="Q1063" s="340"/>
      <c r="R1063" s="340"/>
      <c r="S1063" s="341"/>
      <c r="T1063" s="341"/>
      <c r="U1063" s="340"/>
      <c r="V1063" s="340"/>
      <c r="W1063" s="341"/>
      <c r="X1063" s="341"/>
      <c r="Y1063" s="340"/>
      <c r="Z1063" s="340"/>
      <c r="AA1063" s="341"/>
      <c r="AB1063" s="341"/>
      <c r="AC1063" s="345"/>
      <c r="AD1063" s="346"/>
      <c r="AE1063" s="346"/>
      <c r="AF1063" s="21"/>
      <c r="AG1063" s="339"/>
      <c r="AQ1063" s="63" t="str">
        <f>IFERROR(LEFT(B1062,SEARCH("
",B1062)),B1062)</f>
        <v xml:space="preserve">Tango Orange 500ml x 24
</v>
      </c>
      <c r="AR1063" s="127" t="str">
        <f>IF(AS1063="","",MAX(AR$868:AR1062)+1)</f>
        <v/>
      </c>
      <c r="AS1063" s="140" t="str">
        <f>IF(SUM(O1063:AB1063)&gt;0,AQ1063,"")</f>
        <v/>
      </c>
      <c r="AT1063" s="175" t="str">
        <f>IF(O1063&gt;0,O1063,"")</f>
        <v/>
      </c>
      <c r="AU1063" s="143" t="str">
        <f>IF(Q1063&gt;0,Q1063,"")</f>
        <v/>
      </c>
      <c r="AV1063" s="143" t="str">
        <f>IF(S1063&gt;0,S1063,"")</f>
        <v/>
      </c>
      <c r="AW1063" s="143" t="str">
        <f>IF(U1063&gt;0,U1063,"")</f>
        <v/>
      </c>
      <c r="AX1063" s="143" t="str">
        <f>IF(W1063&gt;0,W1063,"")</f>
        <v/>
      </c>
      <c r="AY1063" s="144" t="str">
        <f>IF(Y1063&gt;0,Y1063,"")</f>
        <v/>
      </c>
      <c r="AZ1063" s="144" t="str">
        <f>IF(AA1063&gt;0,AA1063,"")</f>
        <v/>
      </c>
      <c r="BA1063" s="179" t="str">
        <f>IF(SUM(O1063:AB1063)&gt;0,(SUM(O1063:AB1063)*H1062),"")</f>
        <v/>
      </c>
      <c r="BB1063" s="179" t="str">
        <f>IF(SUM(O1063:AB1063)&gt;0,K1063,"")</f>
        <v/>
      </c>
      <c r="BC1063" s="197" t="str">
        <f>IF(SUM(O1063:AB1063)&gt;0,"ITEM","")</f>
        <v/>
      </c>
      <c r="BD1063" s="127" t="str">
        <f>IF(BE1063="","",MAX(BD$868:BD1062)+1)</f>
        <v/>
      </c>
      <c r="BG1063" s="200" t="str">
        <f t="shared" si="85"/>
        <v/>
      </c>
      <c r="BH1063" s="199" t="str">
        <f t="shared" si="86"/>
        <v/>
      </c>
      <c r="BI1063" s="199" t="str">
        <f t="shared" si="87"/>
        <v/>
      </c>
      <c r="BJ1063" s="199" t="str">
        <f t="shared" si="88"/>
        <v/>
      </c>
      <c r="BK1063" s="199" t="str">
        <f t="shared" si="89"/>
        <v/>
      </c>
      <c r="BL1063" s="199" t="str">
        <f t="shared" si="90"/>
        <v/>
      </c>
      <c r="BM1063" s="199" t="str">
        <f t="shared" si="91"/>
        <v/>
      </c>
      <c r="BN1063" s="199" t="str">
        <f t="shared" si="92"/>
        <v/>
      </c>
      <c r="BO1063" s="199" t="str">
        <f t="shared" si="93"/>
        <v/>
      </c>
      <c r="BP1063" s="199" t="str">
        <f t="shared" si="94"/>
        <v/>
      </c>
      <c r="BQ1063" s="202" t="str">
        <f t="shared" si="95"/>
        <v/>
      </c>
      <c r="BR1063" s="200" t="str">
        <f t="shared" si="96"/>
        <v/>
      </c>
      <c r="BS1063" s="202" t="str">
        <f t="shared" si="97"/>
        <v/>
      </c>
    </row>
    <row r="1064" spans="1:71" ht="7.25" customHeight="1">
      <c r="A1064" s="21"/>
      <c r="B1064" s="294"/>
      <c r="C1064" s="294"/>
      <c r="D1064" s="294"/>
      <c r="E1064" s="294"/>
      <c r="F1064" s="294"/>
      <c r="G1064" s="294"/>
      <c r="H1064" s="21"/>
      <c r="I1064" s="21"/>
      <c r="J1064" s="21"/>
      <c r="K1064" s="21"/>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R1064" s="127" t="str">
        <f>IF(AS1064="","",MAX(AR$868:AR1063)+1)</f>
        <v/>
      </c>
      <c r="BD1064" s="127" t="str">
        <f>IF(BE1064="","",MAX(BD$868:BD1063)+1)</f>
        <v/>
      </c>
      <c r="BG1064" s="200" t="str">
        <f t="shared" si="85"/>
        <v/>
      </c>
      <c r="BH1064" s="199" t="str">
        <f t="shared" si="86"/>
        <v/>
      </c>
      <c r="BI1064" s="199" t="str">
        <f t="shared" si="87"/>
        <v/>
      </c>
      <c r="BJ1064" s="199" t="str">
        <f t="shared" si="88"/>
        <v/>
      </c>
      <c r="BK1064" s="199" t="str">
        <f t="shared" si="89"/>
        <v/>
      </c>
      <c r="BL1064" s="199" t="str">
        <f t="shared" si="90"/>
        <v/>
      </c>
      <c r="BM1064" s="199" t="str">
        <f t="shared" si="91"/>
        <v/>
      </c>
      <c r="BN1064" s="199" t="str">
        <f t="shared" si="92"/>
        <v/>
      </c>
      <c r="BO1064" s="199" t="str">
        <f t="shared" si="93"/>
        <v/>
      </c>
      <c r="BP1064" s="199" t="str">
        <f t="shared" si="94"/>
        <v/>
      </c>
      <c r="BQ1064" s="202" t="str">
        <f t="shared" si="95"/>
        <v/>
      </c>
      <c r="BR1064" s="200" t="str">
        <f t="shared" si="96"/>
        <v/>
      </c>
      <c r="BS1064" s="202" t="str">
        <f t="shared" si="97"/>
        <v/>
      </c>
    </row>
    <row r="1065" spans="1:71" ht="20.149999999999999" customHeight="1">
      <c r="A1065" s="53"/>
      <c r="B1065" s="308" t="s">
        <v>619</v>
      </c>
      <c r="C1065" s="308"/>
      <c r="D1065" s="308"/>
      <c r="E1065" s="308"/>
      <c r="F1065" s="308"/>
      <c r="G1065" s="308"/>
      <c r="H1065" s="372">
        <f>VLOOKUP($AG1065,PriceList,3,FALSE)</f>
        <v>26.15</v>
      </c>
      <c r="I1065" s="372"/>
      <c r="J1065" s="373"/>
      <c r="K1065" s="342"/>
      <c r="L1065" s="343"/>
      <c r="M1065" s="343"/>
      <c r="N1065" s="344"/>
      <c r="O1065" s="341"/>
      <c r="P1065" s="341"/>
      <c r="Q1065" s="340"/>
      <c r="R1065" s="340"/>
      <c r="S1065" s="341"/>
      <c r="T1065" s="341"/>
      <c r="U1065" s="340"/>
      <c r="V1065" s="340"/>
      <c r="W1065" s="341"/>
      <c r="X1065" s="341"/>
      <c r="Y1065" s="340"/>
      <c r="Z1065" s="340"/>
      <c r="AA1065" s="341"/>
      <c r="AB1065" s="341"/>
      <c r="AC1065" s="345">
        <f>(SUM(O1065:AB1066))*H1065</f>
        <v>0</v>
      </c>
      <c r="AD1065" s="346"/>
      <c r="AE1065" s="346"/>
      <c r="AF1065" s="21"/>
      <c r="AG1065" s="339" t="s">
        <v>620</v>
      </c>
      <c r="AJ1065" s="90" t="b">
        <f>OR(ISERROR(AC1065),ISERROR(H1065))</f>
        <v>0</v>
      </c>
      <c r="AQ1065" s="63" t="str">
        <f>IFERROR(LEFT(B1065,SEARCH("
",B1065)),B1065)</f>
        <v xml:space="preserve">7up Free 500ml x 12
</v>
      </c>
      <c r="AR1065" s="127" t="str">
        <f>IF(AS1065="","",MAX(AR$868:AR1061)+1)</f>
        <v/>
      </c>
      <c r="AS1065" s="176" t="str">
        <f>IF(SUM(O1065:AB1065)&gt;0,AQ1065,"")</f>
        <v/>
      </c>
      <c r="AT1065" s="177" t="str">
        <f>IF(O1065&gt;0,O1065,"")</f>
        <v/>
      </c>
      <c r="AU1065" s="178" t="str">
        <f>IF(Q1065&gt;0,Q1065,"")</f>
        <v/>
      </c>
      <c r="AV1065" s="178" t="str">
        <f>IF(S1065&gt;0,S1065,"")</f>
        <v/>
      </c>
      <c r="AW1065" s="178" t="str">
        <f>IF(U1065&gt;0,U1065,"")</f>
        <v/>
      </c>
      <c r="AX1065" s="178" t="str">
        <f>IF(W1065&gt;0,W1065,"")</f>
        <v/>
      </c>
      <c r="AY1065" s="179" t="str">
        <f>IF(Y1065&gt;0,Y1065,"")</f>
        <v/>
      </c>
      <c r="AZ1065" s="179" t="str">
        <f>IF(AA1065&gt;0,AA1065,"")</f>
        <v/>
      </c>
      <c r="BA1065" s="179" t="str">
        <f>IF(SUM(O1065:AB1065)&gt;0,(SUM(O1065:AB1065)*H1065),"")</f>
        <v/>
      </c>
      <c r="BB1065" s="179" t="str">
        <f>IF(SUM(O1065:AB1065)&gt;0,K1065,"")</f>
        <v/>
      </c>
      <c r="BC1065" s="196" t="str">
        <f>IF(SUM(O1065:AB1065)&gt;0,"ITEM","")</f>
        <v/>
      </c>
      <c r="BD1065" s="127" t="str">
        <f>IF(BE1065="","",MAX(BD$868:BD1061)+1)</f>
        <v/>
      </c>
      <c r="BG1065" s="200" t="str">
        <f t="shared" si="85"/>
        <v/>
      </c>
      <c r="BH1065" s="199" t="str">
        <f t="shared" si="86"/>
        <v/>
      </c>
      <c r="BI1065" s="199" t="str">
        <f t="shared" si="87"/>
        <v/>
      </c>
      <c r="BJ1065" s="199" t="str">
        <f t="shared" si="88"/>
        <v/>
      </c>
      <c r="BK1065" s="199" t="str">
        <f t="shared" si="89"/>
        <v/>
      </c>
      <c r="BL1065" s="199" t="str">
        <f t="shared" si="90"/>
        <v/>
      </c>
      <c r="BM1065" s="199" t="str">
        <f t="shared" si="91"/>
        <v/>
      </c>
      <c r="BN1065" s="199" t="str">
        <f t="shared" si="92"/>
        <v/>
      </c>
      <c r="BO1065" s="199" t="str">
        <f t="shared" si="93"/>
        <v/>
      </c>
      <c r="BP1065" s="199" t="str">
        <f t="shared" si="94"/>
        <v/>
      </c>
      <c r="BQ1065" s="202" t="str">
        <f t="shared" si="95"/>
        <v/>
      </c>
      <c r="BR1065" s="200" t="str">
        <f t="shared" si="96"/>
        <v/>
      </c>
      <c r="BS1065" s="202" t="str">
        <f t="shared" si="97"/>
        <v/>
      </c>
    </row>
    <row r="1066" spans="1:71" ht="20.149999999999999" customHeight="1">
      <c r="A1066" s="53"/>
      <c r="B1066" s="308"/>
      <c r="C1066" s="308"/>
      <c r="D1066" s="308"/>
      <c r="E1066" s="308"/>
      <c r="F1066" s="308"/>
      <c r="G1066" s="308"/>
      <c r="H1066" s="372"/>
      <c r="I1066" s="372"/>
      <c r="J1066" s="373"/>
      <c r="K1066" s="342"/>
      <c r="L1066" s="343"/>
      <c r="M1066" s="343"/>
      <c r="N1066" s="344"/>
      <c r="O1066" s="341"/>
      <c r="P1066" s="341"/>
      <c r="Q1066" s="340"/>
      <c r="R1066" s="340"/>
      <c r="S1066" s="341"/>
      <c r="T1066" s="341"/>
      <c r="U1066" s="340"/>
      <c r="V1066" s="340"/>
      <c r="W1066" s="341"/>
      <c r="X1066" s="341"/>
      <c r="Y1066" s="340"/>
      <c r="Z1066" s="340"/>
      <c r="AA1066" s="341"/>
      <c r="AB1066" s="341"/>
      <c r="AC1066" s="345"/>
      <c r="AD1066" s="346"/>
      <c r="AE1066" s="346"/>
      <c r="AF1066" s="21"/>
      <c r="AG1066" s="339"/>
      <c r="AQ1066" s="63" t="str">
        <f>IFERROR(LEFT(B1065,SEARCH("
",B1065)),B1065)</f>
        <v xml:space="preserve">7up Free 500ml x 12
</v>
      </c>
      <c r="AR1066" s="127" t="str">
        <f>IF(AS1066="","",MAX(AR$868:AR1065)+1)</f>
        <v/>
      </c>
      <c r="AS1066" s="140" t="str">
        <f>IF(SUM(O1066:AB1066)&gt;0,AQ1066,"")</f>
        <v/>
      </c>
      <c r="AT1066" s="175" t="str">
        <f>IF(O1066&gt;0,O1066,"")</f>
        <v/>
      </c>
      <c r="AU1066" s="143" t="str">
        <f>IF(Q1066&gt;0,Q1066,"")</f>
        <v/>
      </c>
      <c r="AV1066" s="143" t="str">
        <f>IF(S1066&gt;0,S1066,"")</f>
        <v/>
      </c>
      <c r="AW1066" s="143" t="str">
        <f>IF(U1066&gt;0,U1066,"")</f>
        <v/>
      </c>
      <c r="AX1066" s="143" t="str">
        <f>IF(W1066&gt;0,W1066,"")</f>
        <v/>
      </c>
      <c r="AY1066" s="144" t="str">
        <f>IF(Y1066&gt;0,Y1066,"")</f>
        <v/>
      </c>
      <c r="AZ1066" s="144" t="str">
        <f>IF(AA1066&gt;0,AA1066,"")</f>
        <v/>
      </c>
      <c r="BA1066" s="179" t="str">
        <f>IF(SUM(O1066:AB1066)&gt;0,(SUM(O1066:AB1066)*H1065),"")</f>
        <v/>
      </c>
      <c r="BB1066" s="179" t="str">
        <f>IF(SUM(O1066:AB1066)&gt;0,K1066,"")</f>
        <v/>
      </c>
      <c r="BC1066" s="197" t="str">
        <f>IF(SUM(O1066:AB1066)&gt;0,"ITEM","")</f>
        <v/>
      </c>
      <c r="BD1066" s="127" t="str">
        <f>IF(BE1066="","",MAX(BD$868:BD1065)+1)</f>
        <v/>
      </c>
      <c r="BG1066" s="200" t="str">
        <f t="shared" si="85"/>
        <v/>
      </c>
      <c r="BH1066" s="199" t="str">
        <f t="shared" si="86"/>
        <v/>
      </c>
      <c r="BI1066" s="199" t="str">
        <f t="shared" si="87"/>
        <v/>
      </c>
      <c r="BJ1066" s="199" t="str">
        <f t="shared" si="88"/>
        <v/>
      </c>
      <c r="BK1066" s="199" t="str">
        <f t="shared" si="89"/>
        <v/>
      </c>
      <c r="BL1066" s="199" t="str">
        <f t="shared" si="90"/>
        <v/>
      </c>
      <c r="BM1066" s="199" t="str">
        <f t="shared" si="91"/>
        <v/>
      </c>
      <c r="BN1066" s="199" t="str">
        <f t="shared" si="92"/>
        <v/>
      </c>
      <c r="BO1066" s="199" t="str">
        <f t="shared" si="93"/>
        <v/>
      </c>
      <c r="BP1066" s="199" t="str">
        <f t="shared" si="94"/>
        <v/>
      </c>
      <c r="BQ1066" s="202" t="str">
        <f t="shared" si="95"/>
        <v/>
      </c>
      <c r="BR1066" s="200" t="str">
        <f t="shared" si="96"/>
        <v/>
      </c>
      <c r="BS1066" s="202" t="str">
        <f t="shared" si="97"/>
        <v/>
      </c>
    </row>
    <row r="1067" spans="1:71" ht="7.25" customHeight="1">
      <c r="A1067" s="21"/>
      <c r="B1067" s="294"/>
      <c r="C1067" s="294"/>
      <c r="D1067" s="294"/>
      <c r="E1067" s="294"/>
      <c r="F1067" s="294"/>
      <c r="G1067" s="294"/>
      <c r="H1067" s="21"/>
      <c r="I1067" s="21"/>
      <c r="J1067" s="21"/>
      <c r="K1067" s="21"/>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R1067" s="127" t="str">
        <f>IF(AS1067="","",MAX(AR$868:AR1066)+1)</f>
        <v/>
      </c>
      <c r="BD1067" s="127" t="str">
        <f>IF(BE1067="","",MAX(BD$868:BD1066)+1)</f>
        <v/>
      </c>
      <c r="BG1067" s="200" t="str">
        <f t="shared" si="85"/>
        <v/>
      </c>
      <c r="BH1067" s="199" t="str">
        <f t="shared" si="86"/>
        <v/>
      </c>
      <c r="BI1067" s="199" t="str">
        <f t="shared" si="87"/>
        <v/>
      </c>
      <c r="BJ1067" s="199" t="str">
        <f t="shared" si="88"/>
        <v/>
      </c>
      <c r="BK1067" s="199" t="str">
        <f t="shared" si="89"/>
        <v/>
      </c>
      <c r="BL1067" s="199" t="str">
        <f t="shared" si="90"/>
        <v/>
      </c>
      <c r="BM1067" s="199" t="str">
        <f t="shared" si="91"/>
        <v/>
      </c>
      <c r="BN1067" s="199" t="str">
        <f t="shared" si="92"/>
        <v/>
      </c>
      <c r="BO1067" s="199" t="str">
        <f t="shared" si="93"/>
        <v/>
      </c>
      <c r="BP1067" s="199" t="str">
        <f t="shared" si="94"/>
        <v/>
      </c>
      <c r="BQ1067" s="202" t="str">
        <f t="shared" si="95"/>
        <v/>
      </c>
      <c r="BR1067" s="200" t="str">
        <f t="shared" si="96"/>
        <v/>
      </c>
      <c r="BS1067" s="202" t="str">
        <f t="shared" si="97"/>
        <v/>
      </c>
    </row>
    <row r="1068" spans="1:71" ht="20.149999999999999" customHeight="1">
      <c r="A1068" s="53"/>
      <c r="B1068" s="414" t="s">
        <v>621</v>
      </c>
      <c r="C1068" s="414"/>
      <c r="D1068" s="414"/>
      <c r="E1068" s="414"/>
      <c r="F1068" s="414"/>
      <c r="G1068" s="414"/>
      <c r="H1068" s="372">
        <f>VLOOKUP($AG1068,PriceList,3,FALSE)</f>
        <v>37</v>
      </c>
      <c r="I1068" s="372"/>
      <c r="J1068" s="373"/>
      <c r="K1068" s="342"/>
      <c r="L1068" s="343"/>
      <c r="M1068" s="343"/>
      <c r="N1068" s="344"/>
      <c r="O1068" s="341"/>
      <c r="P1068" s="341"/>
      <c r="Q1068" s="340"/>
      <c r="R1068" s="340"/>
      <c r="S1068" s="341"/>
      <c r="T1068" s="341"/>
      <c r="U1068" s="340"/>
      <c r="V1068" s="340"/>
      <c r="W1068" s="341"/>
      <c r="X1068" s="341"/>
      <c r="Y1068" s="340"/>
      <c r="Z1068" s="340"/>
      <c r="AA1068" s="341"/>
      <c r="AB1068" s="341"/>
      <c r="AC1068" s="345">
        <f>(SUM(O1068:AB1069))*H1068</f>
        <v>0</v>
      </c>
      <c r="AD1068" s="346"/>
      <c r="AE1068" s="346"/>
      <c r="AF1068" s="21"/>
      <c r="AG1068" s="339" t="s">
        <v>622</v>
      </c>
      <c r="AJ1068" s="90" t="b">
        <f>OR(ISERROR(AC1068),ISERROR(H1068))</f>
        <v>0</v>
      </c>
      <c r="AQ1068" s="63" t="str">
        <f>IFERROR(LEFT(B1068,SEARCH("
",B1068)),B1068)</f>
        <v xml:space="preserve">7up Free 500ml x 24
</v>
      </c>
      <c r="AR1068" s="127" t="str">
        <f>IF(AS1068="","",MAX(AR$868:AR1067)+1)</f>
        <v/>
      </c>
      <c r="AS1068" s="176" t="str">
        <f>IF(SUM(O1068:AB1068)&gt;0,AQ1068,"")</f>
        <v/>
      </c>
      <c r="AT1068" s="177" t="str">
        <f>IF(O1068&gt;0,O1068,"")</f>
        <v/>
      </c>
      <c r="AU1068" s="178" t="str">
        <f>IF(Q1068&gt;0,Q1068,"")</f>
        <v/>
      </c>
      <c r="AV1068" s="178" t="str">
        <f>IF(S1068&gt;0,S1068,"")</f>
        <v/>
      </c>
      <c r="AW1068" s="178" t="str">
        <f>IF(U1068&gt;0,U1068,"")</f>
        <v/>
      </c>
      <c r="AX1068" s="178" t="str">
        <f>IF(W1068&gt;0,W1068,"")</f>
        <v/>
      </c>
      <c r="AY1068" s="179" t="str">
        <f>IF(Y1068&gt;0,Y1068,"")</f>
        <v/>
      </c>
      <c r="AZ1068" s="179" t="str">
        <f>IF(AA1068&gt;0,AA1068,"")</f>
        <v/>
      </c>
      <c r="BA1068" s="179" t="str">
        <f>IF(SUM(O1068:AB1068)&gt;0,(SUM(O1068:AB1068)*H1068),"")</f>
        <v/>
      </c>
      <c r="BB1068" s="179" t="str">
        <f>IF(SUM(O1068:AB1068)&gt;0,K1068,"")</f>
        <v/>
      </c>
      <c r="BC1068" s="196" t="str">
        <f>IF(SUM(O1068:AB1068)&gt;0,"ITEM","")</f>
        <v/>
      </c>
      <c r="BD1068" s="127" t="str">
        <f>IF(BE1068="","",MAX(BD$868:BD1067)+1)</f>
        <v/>
      </c>
      <c r="BG1068" s="200" t="str">
        <f t="shared" si="85"/>
        <v/>
      </c>
      <c r="BH1068" s="199" t="str">
        <f t="shared" si="86"/>
        <v/>
      </c>
      <c r="BI1068" s="199" t="str">
        <f t="shared" si="87"/>
        <v/>
      </c>
      <c r="BJ1068" s="199" t="str">
        <f t="shared" si="88"/>
        <v/>
      </c>
      <c r="BK1068" s="199" t="str">
        <f t="shared" si="89"/>
        <v/>
      </c>
      <c r="BL1068" s="199" t="str">
        <f t="shared" si="90"/>
        <v/>
      </c>
      <c r="BM1068" s="199" t="str">
        <f t="shared" si="91"/>
        <v/>
      </c>
      <c r="BN1068" s="199" t="str">
        <f t="shared" si="92"/>
        <v/>
      </c>
      <c r="BO1068" s="199" t="str">
        <f t="shared" si="93"/>
        <v/>
      </c>
      <c r="BP1068" s="199" t="str">
        <f t="shared" si="94"/>
        <v/>
      </c>
      <c r="BQ1068" s="202" t="str">
        <f t="shared" si="95"/>
        <v/>
      </c>
      <c r="BR1068" s="200" t="str">
        <f t="shared" si="96"/>
        <v/>
      </c>
      <c r="BS1068" s="202" t="str">
        <f t="shared" si="97"/>
        <v/>
      </c>
    </row>
    <row r="1069" spans="1:71" ht="20" customHeight="1">
      <c r="A1069" s="53"/>
      <c r="B1069" s="414"/>
      <c r="C1069" s="414"/>
      <c r="D1069" s="414"/>
      <c r="E1069" s="414"/>
      <c r="F1069" s="414"/>
      <c r="G1069" s="414"/>
      <c r="H1069" s="372"/>
      <c r="I1069" s="372"/>
      <c r="J1069" s="373"/>
      <c r="K1069" s="342"/>
      <c r="L1069" s="343"/>
      <c r="M1069" s="343"/>
      <c r="N1069" s="344"/>
      <c r="O1069" s="341"/>
      <c r="P1069" s="341"/>
      <c r="Q1069" s="340"/>
      <c r="R1069" s="340"/>
      <c r="S1069" s="341"/>
      <c r="T1069" s="341"/>
      <c r="U1069" s="340"/>
      <c r="V1069" s="340"/>
      <c r="W1069" s="341"/>
      <c r="X1069" s="341"/>
      <c r="Y1069" s="340"/>
      <c r="Z1069" s="340"/>
      <c r="AA1069" s="341"/>
      <c r="AB1069" s="341"/>
      <c r="AC1069" s="345"/>
      <c r="AD1069" s="346"/>
      <c r="AE1069" s="346"/>
      <c r="AF1069" s="21"/>
      <c r="AG1069" s="339"/>
      <c r="AQ1069" s="63" t="str">
        <f>IFERROR(LEFT(B1068,SEARCH("
",B1068)),B1068)</f>
        <v xml:space="preserve">7up Free 500ml x 24
</v>
      </c>
      <c r="AR1069" s="127" t="str">
        <f>IF(AS1069="","",MAX(AR$868:AR1068)+1)</f>
        <v/>
      </c>
      <c r="AS1069" s="140" t="str">
        <f>IF(SUM(O1069:AB1069)&gt;0,AQ1069,"")</f>
        <v/>
      </c>
      <c r="AT1069" s="175" t="str">
        <f>IF(O1069&gt;0,O1069,"")</f>
        <v/>
      </c>
      <c r="AU1069" s="143" t="str">
        <f>IF(Q1069&gt;0,Q1069,"")</f>
        <v/>
      </c>
      <c r="AV1069" s="143" t="str">
        <f>IF(S1069&gt;0,S1069,"")</f>
        <v/>
      </c>
      <c r="AW1069" s="143" t="str">
        <f>IF(U1069&gt;0,U1069,"")</f>
        <v/>
      </c>
      <c r="AX1069" s="143" t="str">
        <f>IF(W1069&gt;0,W1069,"")</f>
        <v/>
      </c>
      <c r="AY1069" s="144" t="str">
        <f>IF(Y1069&gt;0,Y1069,"")</f>
        <v/>
      </c>
      <c r="AZ1069" s="144" t="str">
        <f>IF(AA1069&gt;0,AA1069,"")</f>
        <v/>
      </c>
      <c r="BA1069" s="179" t="str">
        <f>IF(SUM(O1069:AB1069)&gt;0,(SUM(O1069:AB1069)*H1068),"")</f>
        <v/>
      </c>
      <c r="BB1069" s="179" t="str">
        <f>IF(SUM(O1069:AB1069)&gt;0,K1069,"")</f>
        <v/>
      </c>
      <c r="BC1069" s="197" t="str">
        <f>IF(SUM(O1069:AB1069)&gt;0,"ITEM","")</f>
        <v/>
      </c>
      <c r="BD1069" s="127" t="str">
        <f>IF(BE1069="","",MAX(BD$868:BD1068)+1)</f>
        <v/>
      </c>
      <c r="BG1069" s="200" t="str">
        <f t="shared" si="85"/>
        <v/>
      </c>
      <c r="BH1069" s="199" t="str">
        <f t="shared" si="86"/>
        <v/>
      </c>
      <c r="BI1069" s="199" t="str">
        <f t="shared" si="87"/>
        <v/>
      </c>
      <c r="BJ1069" s="199" t="str">
        <f t="shared" si="88"/>
        <v/>
      </c>
      <c r="BK1069" s="199" t="str">
        <f t="shared" si="89"/>
        <v/>
      </c>
      <c r="BL1069" s="199" t="str">
        <f t="shared" si="90"/>
        <v/>
      </c>
      <c r="BM1069" s="199" t="str">
        <f t="shared" si="91"/>
        <v/>
      </c>
      <c r="BN1069" s="199" t="str">
        <f t="shared" si="92"/>
        <v/>
      </c>
      <c r="BO1069" s="199" t="str">
        <f t="shared" si="93"/>
        <v/>
      </c>
      <c r="BP1069" s="199" t="str">
        <f t="shared" si="94"/>
        <v/>
      </c>
      <c r="BQ1069" s="202" t="str">
        <f t="shared" si="95"/>
        <v/>
      </c>
      <c r="BR1069" s="200" t="str">
        <f t="shared" si="96"/>
        <v/>
      </c>
      <c r="BS1069" s="202" t="str">
        <f t="shared" si="97"/>
        <v/>
      </c>
    </row>
    <row r="1070" spans="1:71" ht="7.25" customHeight="1">
      <c r="A1070" s="21"/>
      <c r="B1070" s="21"/>
      <c r="C1070" s="21"/>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R1070" s="127" t="str">
        <f>IF(AS1070="","",MAX(AR$868:AR1069)+1)</f>
        <v/>
      </c>
      <c r="BD1070" s="127" t="str">
        <f>IF(BE1070="","",MAX(BD$868:BD1069)+1)</f>
        <v/>
      </c>
      <c r="BF1070" s="187" t="b">
        <f>NOT(ISBLANK(#REF!))</f>
        <v>1</v>
      </c>
      <c r="BG1070" s="200" t="str">
        <f t="shared" si="85"/>
        <v/>
      </c>
      <c r="BH1070" s="199" t="str">
        <f t="shared" si="86"/>
        <v/>
      </c>
      <c r="BI1070" s="199" t="str">
        <f t="shared" si="87"/>
        <v/>
      </c>
      <c r="BJ1070" s="199" t="str">
        <f t="shared" si="88"/>
        <v/>
      </c>
      <c r="BK1070" s="199" t="str">
        <f t="shared" si="89"/>
        <v/>
      </c>
      <c r="BL1070" s="199" t="str">
        <f t="shared" si="90"/>
        <v/>
      </c>
      <c r="BM1070" s="199" t="str">
        <f t="shared" si="91"/>
        <v/>
      </c>
      <c r="BN1070" s="199" t="str">
        <f t="shared" si="92"/>
        <v/>
      </c>
      <c r="BO1070" s="199" t="str">
        <f t="shared" si="93"/>
        <v/>
      </c>
      <c r="BP1070" s="199" t="str">
        <f t="shared" si="94"/>
        <v/>
      </c>
      <c r="BQ1070" s="202" t="str">
        <f t="shared" si="95"/>
        <v/>
      </c>
      <c r="BR1070" s="200" t="str">
        <f t="shared" si="96"/>
        <v/>
      </c>
      <c r="BS1070" s="202" t="str">
        <f t="shared" si="97"/>
        <v/>
      </c>
    </row>
    <row r="1071" spans="1:71" ht="20.149999999999999" customHeight="1">
      <c r="A1071" s="413">
        <f>A998+1</f>
        <v>19</v>
      </c>
      <c r="B1071" s="413"/>
      <c r="C1071" s="65"/>
      <c r="D1071" s="65"/>
      <c r="E1071" s="65"/>
      <c r="F1071" s="65"/>
      <c r="G1071" s="65"/>
      <c r="H1071" s="65"/>
      <c r="I1071" s="65"/>
      <c r="J1071" s="65"/>
      <c r="K1071" s="65"/>
      <c r="L1071" s="65"/>
      <c r="M1071" s="65"/>
      <c r="N1071" s="65"/>
      <c r="O1071" s="65"/>
      <c r="P1071" s="65"/>
      <c r="Q1071" s="65"/>
      <c r="R1071" s="65"/>
      <c r="S1071" s="65"/>
      <c r="T1071" s="65"/>
      <c r="U1071" s="65"/>
      <c r="V1071" s="65"/>
      <c r="W1071" s="65"/>
      <c r="X1071" s="65"/>
      <c r="Y1071" s="65"/>
      <c r="Z1071" s="65"/>
      <c r="AA1071" s="65"/>
      <c r="AB1071" s="65"/>
      <c r="AC1071" s="65"/>
      <c r="AD1071" s="65"/>
      <c r="AE1071" s="7"/>
      <c r="AF1071" s="7"/>
      <c r="AR1071" s="127" t="str">
        <f>IF(AS1071="","",MAX(AR$868:AR1069)+1)</f>
        <v/>
      </c>
      <c r="BD1071" s="127" t="str">
        <f>IF(BE1071="","",MAX(BD$868:BD1069)+1)</f>
        <v/>
      </c>
      <c r="BG1071" s="200" t="str">
        <f t="shared" si="85"/>
        <v/>
      </c>
      <c r="BH1071" s="199" t="str">
        <f t="shared" si="86"/>
        <v/>
      </c>
      <c r="BI1071" s="199" t="str">
        <f t="shared" si="87"/>
        <v/>
      </c>
      <c r="BJ1071" s="199" t="str">
        <f t="shared" si="88"/>
        <v/>
      </c>
      <c r="BK1071" s="199" t="str">
        <f t="shared" si="89"/>
        <v/>
      </c>
      <c r="BL1071" s="199" t="str">
        <f t="shared" si="90"/>
        <v/>
      </c>
      <c r="BM1071" s="199" t="str">
        <f t="shared" si="91"/>
        <v/>
      </c>
      <c r="BN1071" s="199" t="str">
        <f t="shared" si="92"/>
        <v/>
      </c>
      <c r="BO1071" s="199" t="str">
        <f t="shared" si="93"/>
        <v/>
      </c>
      <c r="BP1071" s="199" t="str">
        <f t="shared" si="94"/>
        <v/>
      </c>
      <c r="BQ1071" s="202" t="str">
        <f t="shared" si="95"/>
        <v/>
      </c>
      <c r="BR1071" s="200" t="str">
        <f t="shared" si="96"/>
        <v/>
      </c>
      <c r="BS1071" s="202" t="str">
        <f t="shared" si="97"/>
        <v/>
      </c>
    </row>
    <row r="1072" spans="1:71" ht="10.25" customHeight="1" thickBot="1">
      <c r="A1072" s="53"/>
      <c r="B1072" s="9"/>
      <c r="C1072" s="48"/>
      <c r="D1072" s="48"/>
      <c r="E1072" s="48"/>
      <c r="F1072" s="48"/>
      <c r="G1072" s="48"/>
      <c r="H1072" s="48"/>
      <c r="I1072" s="48"/>
      <c r="J1072" s="48"/>
      <c r="K1072" s="48"/>
      <c r="L1072" s="48"/>
      <c r="M1072" s="48"/>
      <c r="N1072" s="48"/>
      <c r="O1072" s="48"/>
      <c r="P1072" s="48"/>
      <c r="Q1072" s="48"/>
      <c r="R1072" s="48"/>
      <c r="S1072" s="48"/>
      <c r="T1072" s="48"/>
      <c r="U1072" s="48"/>
      <c r="V1072" s="48"/>
      <c r="W1072" s="48"/>
      <c r="X1072" s="48"/>
      <c r="Y1072" s="48"/>
      <c r="Z1072" s="48"/>
      <c r="AA1072" s="48"/>
      <c r="AB1072" s="48"/>
      <c r="AC1072" s="48"/>
      <c r="AD1072" s="48"/>
      <c r="AE1072" s="48"/>
      <c r="AF1072" s="21"/>
      <c r="AR1072" s="127" t="str">
        <f>IF(AS1072="","",MAX(AR$868:AR1071)+1)</f>
        <v/>
      </c>
      <c r="BD1072" s="127" t="str">
        <f>IF(BE1072="","",MAX(BD$868:BD1071)+1)</f>
        <v/>
      </c>
      <c r="BF1072" s="187" t="b">
        <f>NOT(ISBLANK(E1141))</f>
        <v>0</v>
      </c>
      <c r="BG1072" s="200" t="str">
        <f t="shared" si="85"/>
        <v/>
      </c>
      <c r="BH1072" s="199" t="str">
        <f t="shared" si="86"/>
        <v/>
      </c>
      <c r="BI1072" s="199" t="str">
        <f t="shared" si="87"/>
        <v/>
      </c>
      <c r="BJ1072" s="199" t="str">
        <f t="shared" si="88"/>
        <v/>
      </c>
      <c r="BK1072" s="199" t="str">
        <f t="shared" si="89"/>
        <v/>
      </c>
      <c r="BL1072" s="199" t="str">
        <f t="shared" si="90"/>
        <v/>
      </c>
      <c r="BM1072" s="199" t="str">
        <f t="shared" si="91"/>
        <v/>
      </c>
      <c r="BN1072" s="199" t="str">
        <f t="shared" si="92"/>
        <v/>
      </c>
      <c r="BO1072" s="199" t="str">
        <f t="shared" si="93"/>
        <v/>
      </c>
      <c r="BP1072" s="199" t="str">
        <f t="shared" si="94"/>
        <v/>
      </c>
      <c r="BQ1072" s="202" t="str">
        <f t="shared" si="95"/>
        <v/>
      </c>
      <c r="BR1072" s="200" t="str">
        <f t="shared" si="96"/>
        <v/>
      </c>
      <c r="BS1072" s="202" t="str">
        <f t="shared" si="97"/>
        <v/>
      </c>
    </row>
    <row r="1073" spans="1:71" ht="25.25" customHeight="1" thickBot="1">
      <c r="A1073" s="21"/>
      <c r="B1073" s="365" t="s">
        <v>623</v>
      </c>
      <c r="C1073" s="366"/>
      <c r="D1073" s="366"/>
      <c r="E1073" s="366"/>
      <c r="F1073" s="366"/>
      <c r="G1073" s="366"/>
      <c r="H1073" s="366"/>
      <c r="I1073" s="366"/>
      <c r="J1073" s="366"/>
      <c r="K1073" s="366"/>
      <c r="L1073" s="366"/>
      <c r="M1073" s="366"/>
      <c r="N1073" s="366"/>
      <c r="O1073" s="366"/>
      <c r="P1073" s="366"/>
      <c r="Q1073" s="366"/>
      <c r="R1073" s="366"/>
      <c r="S1073" s="366"/>
      <c r="T1073" s="366"/>
      <c r="U1073" s="366"/>
      <c r="V1073" s="366"/>
      <c r="W1073" s="366"/>
      <c r="X1073" s="366"/>
      <c r="Y1073" s="366"/>
      <c r="Z1073" s="366"/>
      <c r="AA1073" s="366"/>
      <c r="AB1073" s="366"/>
      <c r="AC1073" s="366"/>
      <c r="AD1073" s="366"/>
      <c r="AE1073" s="367"/>
      <c r="AF1073" s="21"/>
      <c r="AQ1073" s="184" t="str">
        <f>B1073</f>
        <v>Hot Drinks</v>
      </c>
      <c r="AR1073" s="127" t="str">
        <f>IF(AS1073="","",MAX(AR$868:AR1072)+1)</f>
        <v/>
      </c>
      <c r="AS1073" s="180" t="str">
        <f>IF(AQ1080&gt;0,AQ1073,"")</f>
        <v/>
      </c>
      <c r="AT1073" s="181" t="str">
        <f>IF(AQ1080&gt;0,IF(ISBLANK(O1080),"",O1080),"")</f>
        <v/>
      </c>
      <c r="AU1073" s="182" t="str">
        <f>IF(AQ1080&gt;0,IF(ISBLANK(Q1080),"",Q1080),"")</f>
        <v/>
      </c>
      <c r="AV1073" s="182" t="str">
        <f>IF(AQ1080&gt;0,IF(ISBLANK(S1080),"",S1080),"")</f>
        <v/>
      </c>
      <c r="AW1073" s="182" t="str">
        <f>IF(AQ1080&gt;0,IF(ISBLANK(U1080),"",U1080),"")</f>
        <v/>
      </c>
      <c r="AX1073" s="182" t="str">
        <f>IF(AQ1080&gt;0,IF(ISBLANK(W1080),"",W1080),"")</f>
        <v/>
      </c>
      <c r="AY1073" s="183" t="str">
        <f>IF(AQ1080&gt;0,IF(ISBLANK(Y1080),"",Y1080),"")</f>
        <v/>
      </c>
      <c r="AZ1073" s="183" t="str">
        <f>IF(AQ1080&gt;0,IF(ISBLANK(AA1080),"",AA1080),"")</f>
        <v/>
      </c>
      <c r="BC1073" s="195" t="str">
        <f>IF(AQ1080&gt;0,"HEADING","")</f>
        <v/>
      </c>
      <c r="BD1073" s="127" t="str">
        <f>IF(BE1073="","",MAX(BD$868:BD1072)+1)</f>
        <v/>
      </c>
      <c r="BE1073" s="180" t="str">
        <f>IF(BF1072=TRUE,AQ1073,"")</f>
        <v/>
      </c>
      <c r="BF1073" s="195" t="str">
        <f>IF(BF1072=TRUE,"HEADING","")</f>
        <v/>
      </c>
      <c r="BG1073" s="200" t="str">
        <f t="shared" si="85"/>
        <v/>
      </c>
      <c r="BH1073" s="199" t="str">
        <f t="shared" si="86"/>
        <v/>
      </c>
      <c r="BI1073" s="199" t="str">
        <f t="shared" si="87"/>
        <v/>
      </c>
      <c r="BJ1073" s="199" t="str">
        <f t="shared" si="88"/>
        <v/>
      </c>
      <c r="BK1073" s="199" t="str">
        <f t="shared" si="89"/>
        <v/>
      </c>
      <c r="BL1073" s="199" t="str">
        <f t="shared" si="90"/>
        <v/>
      </c>
      <c r="BM1073" s="199" t="str">
        <f t="shared" si="91"/>
        <v/>
      </c>
      <c r="BN1073" s="199" t="str">
        <f t="shared" si="92"/>
        <v/>
      </c>
      <c r="BO1073" s="199" t="str">
        <f t="shared" si="93"/>
        <v/>
      </c>
      <c r="BP1073" s="199" t="str">
        <f t="shared" si="94"/>
        <v/>
      </c>
      <c r="BQ1073" s="202" t="str">
        <f t="shared" si="95"/>
        <v/>
      </c>
      <c r="BR1073" s="200" t="str">
        <f t="shared" si="96"/>
        <v/>
      </c>
      <c r="BS1073" s="202" t="str">
        <f t="shared" si="97"/>
        <v/>
      </c>
    </row>
    <row r="1074" spans="1:71" ht="7.25" customHeight="1">
      <c r="A1074" s="21"/>
      <c r="B1074" s="21"/>
      <c r="C1074" s="21"/>
      <c r="D1074" s="21"/>
      <c r="E1074" s="21"/>
      <c r="F1074" s="21"/>
      <c r="G1074" s="21"/>
      <c r="H1074" s="21"/>
      <c r="I1074" s="21"/>
      <c r="J1074" s="21"/>
      <c r="K1074" s="21"/>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R1074" s="127" t="str">
        <f>IF(AS1074="","",MAX(AR$868:AR1073)+1)</f>
        <v/>
      </c>
      <c r="BD1074" s="127" t="str">
        <f>IF(BE1074="","",MAX(BD$868:BD1073)+1)</f>
        <v/>
      </c>
      <c r="BG1074" s="200" t="str">
        <f t="shared" si="85"/>
        <v/>
      </c>
      <c r="BH1074" s="199" t="str">
        <f t="shared" si="86"/>
        <v/>
      </c>
      <c r="BI1074" s="199" t="str">
        <f t="shared" si="87"/>
        <v/>
      </c>
      <c r="BJ1074" s="199" t="str">
        <f t="shared" si="88"/>
        <v/>
      </c>
      <c r="BK1074" s="199" t="str">
        <f t="shared" si="89"/>
        <v/>
      </c>
      <c r="BL1074" s="199" t="str">
        <f t="shared" si="90"/>
        <v/>
      </c>
      <c r="BM1074" s="199" t="str">
        <f t="shared" si="91"/>
        <v/>
      </c>
      <c r="BN1074" s="199" t="str">
        <f t="shared" si="92"/>
        <v/>
      </c>
      <c r="BO1074" s="199" t="str">
        <f t="shared" si="93"/>
        <v/>
      </c>
      <c r="BP1074" s="199" t="str">
        <f t="shared" si="94"/>
        <v/>
      </c>
      <c r="BQ1074" s="202" t="str">
        <f t="shared" si="95"/>
        <v/>
      </c>
      <c r="BR1074" s="200" t="str">
        <f t="shared" si="96"/>
        <v/>
      </c>
      <c r="BS1074" s="202" t="str">
        <f t="shared" si="97"/>
        <v/>
      </c>
    </row>
    <row r="1075" spans="1:71" ht="20.149999999999999" customHeight="1">
      <c r="A1075" s="53"/>
      <c r="B1075" s="21"/>
      <c r="C1075" s="415" t="s">
        <v>624</v>
      </c>
      <c r="D1075" s="415"/>
      <c r="E1075" s="415"/>
      <c r="F1075" s="415"/>
      <c r="G1075" s="415"/>
      <c r="H1075" s="415"/>
      <c r="I1075" s="415"/>
      <c r="J1075" s="415"/>
      <c r="K1075" s="415"/>
      <c r="L1075" s="415"/>
      <c r="M1075" s="415"/>
      <c r="N1075" s="415"/>
      <c r="O1075" s="415"/>
      <c r="P1075" s="415"/>
      <c r="Q1075" s="415"/>
      <c r="R1075" s="415"/>
      <c r="S1075" s="415"/>
      <c r="T1075" s="415"/>
      <c r="U1075" s="415"/>
      <c r="V1075" s="415"/>
      <c r="W1075" s="415"/>
      <c r="X1075" s="415"/>
      <c r="Y1075" s="415"/>
      <c r="Z1075" s="415"/>
      <c r="AA1075" s="415"/>
      <c r="AB1075" s="415"/>
      <c r="AC1075" s="415"/>
      <c r="AD1075" s="415"/>
      <c r="AE1075" s="415"/>
      <c r="AF1075" s="21"/>
      <c r="AQ1075" s="127"/>
      <c r="AT1075" s="133"/>
      <c r="AU1075" s="134"/>
      <c r="AV1075" s="134"/>
      <c r="AW1075" s="131" t="str">
        <f>IFERROR(INDEX($AS$242:$AS$835,MATCH(ROW()-ROW($AW$226),$AR$242:$AR$835,0)),"")</f>
        <v/>
      </c>
      <c r="AX1075" s="131" t="str">
        <f>IFERROR(INDEX($AT$242:$AT$835,MATCH(ROW()-ROW($AX$226),$AR$242:$AR$835,0)),"")</f>
        <v/>
      </c>
      <c r="AY1075" s="131" t="str">
        <f>IFERROR(INDEX($AU$242:$AU$835,MATCH(ROW()-ROW($AY$226),$AR$242:$AR$835,0)),"")</f>
        <v/>
      </c>
      <c r="AZ1075" s="131" t="str">
        <f>IFERROR(INDEX($AV$242:$AV$835,MATCH(ROW()-ROW($AZ$226),$AR$242:$AR$835,0)),"")</f>
        <v/>
      </c>
      <c r="BA1075" s="131"/>
      <c r="BB1075" s="131"/>
      <c r="BC1075" s="191"/>
      <c r="BF1075" s="191"/>
      <c r="BG1075" s="200" t="str">
        <f t="shared" si="85"/>
        <v/>
      </c>
      <c r="BH1075" s="199" t="str">
        <f t="shared" si="86"/>
        <v/>
      </c>
      <c r="BI1075" s="199" t="str">
        <f t="shared" si="87"/>
        <v/>
      </c>
      <c r="BJ1075" s="199" t="str">
        <f t="shared" si="88"/>
        <v/>
      </c>
      <c r="BK1075" s="199" t="str">
        <f t="shared" si="89"/>
        <v/>
      </c>
      <c r="BL1075" s="199" t="str">
        <f t="shared" si="90"/>
        <v/>
      </c>
      <c r="BM1075" s="199" t="str">
        <f t="shared" si="91"/>
        <v/>
      </c>
      <c r="BN1075" s="199" t="str">
        <f t="shared" si="92"/>
        <v/>
      </c>
      <c r="BO1075" s="199" t="str">
        <f t="shared" si="93"/>
        <v/>
      </c>
      <c r="BP1075" s="199" t="str">
        <f t="shared" si="94"/>
        <v/>
      </c>
      <c r="BQ1075" s="202" t="str">
        <f t="shared" si="95"/>
        <v/>
      </c>
      <c r="BR1075" s="200" t="str">
        <f t="shared" si="96"/>
        <v/>
      </c>
      <c r="BS1075" s="202" t="str">
        <f t="shared" si="97"/>
        <v/>
      </c>
    </row>
    <row r="1076" spans="1:71" ht="20.149999999999999" customHeight="1">
      <c r="A1076" s="53"/>
      <c r="B1076" s="21"/>
      <c r="C1076" s="415" t="s">
        <v>625</v>
      </c>
      <c r="D1076" s="415"/>
      <c r="E1076" s="415"/>
      <c r="F1076" s="415"/>
      <c r="G1076" s="415"/>
      <c r="H1076" s="415"/>
      <c r="I1076" s="415"/>
      <c r="J1076" s="415"/>
      <c r="K1076" s="415"/>
      <c r="L1076" s="415"/>
      <c r="M1076" s="415"/>
      <c r="N1076" s="415"/>
      <c r="O1076" s="415"/>
      <c r="P1076" s="415"/>
      <c r="Q1076" s="415"/>
      <c r="R1076" s="415"/>
      <c r="S1076" s="415"/>
      <c r="T1076" s="415"/>
      <c r="U1076" s="415"/>
      <c r="V1076" s="415"/>
      <c r="W1076" s="415"/>
      <c r="X1076" s="415"/>
      <c r="Y1076" s="415"/>
      <c r="Z1076" s="415"/>
      <c r="AA1076" s="415"/>
      <c r="AB1076" s="415"/>
      <c r="AC1076" s="415"/>
      <c r="AD1076" s="415"/>
      <c r="AE1076" s="415"/>
      <c r="AF1076" s="21"/>
      <c r="AR1076" s="127" t="str">
        <f>IF(AS1076="","",MAX(AR$868:AR1074)+1)</f>
        <v/>
      </c>
      <c r="BD1076" s="127" t="str">
        <f>IF(BE1076="","",MAX(BD$868:BD1074)+1)</f>
        <v/>
      </c>
      <c r="BG1076" s="200" t="str">
        <f t="shared" si="85"/>
        <v/>
      </c>
      <c r="BH1076" s="199" t="str">
        <f t="shared" si="86"/>
        <v/>
      </c>
      <c r="BI1076" s="199" t="str">
        <f t="shared" si="87"/>
        <v/>
      </c>
      <c r="BJ1076" s="199" t="str">
        <f t="shared" si="88"/>
        <v/>
      </c>
      <c r="BK1076" s="199" t="str">
        <f t="shared" si="89"/>
        <v/>
      </c>
      <c r="BL1076" s="199" t="str">
        <f t="shared" si="90"/>
        <v/>
      </c>
      <c r="BM1076" s="199" t="str">
        <f t="shared" si="91"/>
        <v/>
      </c>
      <c r="BN1076" s="199" t="str">
        <f t="shared" si="92"/>
        <v/>
      </c>
      <c r="BO1076" s="199" t="str">
        <f t="shared" si="93"/>
        <v/>
      </c>
      <c r="BP1076" s="199" t="str">
        <f t="shared" si="94"/>
        <v/>
      </c>
      <c r="BQ1076" s="202" t="str">
        <f t="shared" si="95"/>
        <v/>
      </c>
      <c r="BR1076" s="200" t="str">
        <f t="shared" si="96"/>
        <v/>
      </c>
      <c r="BS1076" s="202" t="str">
        <f t="shared" si="97"/>
        <v/>
      </c>
    </row>
    <row r="1077" spans="1:71" ht="7.25" customHeight="1">
      <c r="A1077" s="21"/>
      <c r="B1077" s="21"/>
      <c r="C1077" s="21"/>
      <c r="D1077" s="21"/>
      <c r="E1077" s="21"/>
      <c r="F1077" s="21"/>
      <c r="G1077" s="21"/>
      <c r="H1077" s="21"/>
      <c r="I1077" s="21"/>
      <c r="J1077" s="21"/>
      <c r="K1077" s="21"/>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R1077" s="127" t="str">
        <f>IF(AS1077="","",MAX(AR$868:AR1076)+1)</f>
        <v/>
      </c>
      <c r="BD1077" s="127" t="str">
        <f>IF(BE1077="","",MAX(BD$868:BD1076)+1)</f>
        <v/>
      </c>
      <c r="BG1077" s="200" t="str">
        <f t="shared" si="85"/>
        <v/>
      </c>
      <c r="BH1077" s="199" t="str">
        <f t="shared" si="86"/>
        <v/>
      </c>
      <c r="BI1077" s="199" t="str">
        <f t="shared" si="87"/>
        <v/>
      </c>
      <c r="BJ1077" s="199" t="str">
        <f t="shared" si="88"/>
        <v/>
      </c>
      <c r="BK1077" s="199" t="str">
        <f t="shared" si="89"/>
        <v/>
      </c>
      <c r="BL1077" s="199" t="str">
        <f t="shared" si="90"/>
        <v/>
      </c>
      <c r="BM1077" s="199" t="str">
        <f t="shared" si="91"/>
        <v/>
      </c>
      <c r="BN1077" s="199" t="str">
        <f t="shared" si="92"/>
        <v/>
      </c>
      <c r="BO1077" s="199" t="str">
        <f t="shared" si="93"/>
        <v/>
      </c>
      <c r="BP1077" s="199" t="str">
        <f t="shared" si="94"/>
        <v/>
      </c>
      <c r="BQ1077" s="202" t="str">
        <f t="shared" si="95"/>
        <v/>
      </c>
      <c r="BR1077" s="200" t="str">
        <f t="shared" si="96"/>
        <v/>
      </c>
      <c r="BS1077" s="202" t="str">
        <f t="shared" si="97"/>
        <v/>
      </c>
    </row>
    <row r="1078" spans="1:71" ht="20.149999999999999" customHeight="1">
      <c r="A1078" s="21"/>
      <c r="B1078" s="21"/>
      <c r="C1078" s="31"/>
      <c r="D1078" s="31"/>
      <c r="E1078" s="31"/>
      <c r="F1078" s="31"/>
      <c r="G1078" s="31"/>
      <c r="H1078" s="31"/>
      <c r="I1078" s="31"/>
      <c r="J1078" s="31"/>
      <c r="K1078" s="31"/>
      <c r="L1078" s="31"/>
      <c r="M1078" s="31"/>
      <c r="N1078" s="31"/>
      <c r="O1078" s="368" t="s">
        <v>525</v>
      </c>
      <c r="P1078" s="368"/>
      <c r="Q1078" s="368"/>
      <c r="R1078" s="368"/>
      <c r="S1078" s="368"/>
      <c r="T1078" s="368"/>
      <c r="U1078" s="368"/>
      <c r="V1078" s="368"/>
      <c r="W1078" s="368"/>
      <c r="X1078" s="368"/>
      <c r="Y1078" s="368"/>
      <c r="Z1078" s="368"/>
      <c r="AA1078" s="368"/>
      <c r="AB1078" s="368"/>
      <c r="AC1078" s="35"/>
      <c r="AD1078" s="35"/>
      <c r="AE1078" s="35"/>
      <c r="AF1078" s="21"/>
      <c r="AR1078" s="127" t="str">
        <f>IF(AS1078="","",MAX(AR$868:AR1074)+1)</f>
        <v/>
      </c>
      <c r="BD1078" s="127" t="str">
        <f>IF(BE1078="","",MAX(BD$868:BD1074)+1)</f>
        <v/>
      </c>
      <c r="BG1078" s="200" t="str">
        <f t="shared" si="85"/>
        <v/>
      </c>
      <c r="BH1078" s="199" t="str">
        <f t="shared" si="86"/>
        <v/>
      </c>
      <c r="BI1078" s="199" t="str">
        <f t="shared" si="87"/>
        <v/>
      </c>
      <c r="BJ1078" s="199" t="str">
        <f t="shared" si="88"/>
        <v/>
      </c>
      <c r="BK1078" s="199" t="str">
        <f t="shared" si="89"/>
        <v/>
      </c>
      <c r="BL1078" s="199" t="str">
        <f t="shared" si="90"/>
        <v/>
      </c>
      <c r="BM1078" s="199" t="str">
        <f t="shared" si="91"/>
        <v/>
      </c>
      <c r="BN1078" s="199" t="str">
        <f t="shared" si="92"/>
        <v/>
      </c>
      <c r="BO1078" s="199" t="str">
        <f t="shared" si="93"/>
        <v/>
      </c>
      <c r="BP1078" s="199" t="str">
        <f t="shared" si="94"/>
        <v/>
      </c>
      <c r="BQ1078" s="202" t="str">
        <f t="shared" si="95"/>
        <v/>
      </c>
      <c r="BR1078" s="200" t="str">
        <f t="shared" si="96"/>
        <v/>
      </c>
      <c r="BS1078" s="202" t="str">
        <f t="shared" si="97"/>
        <v/>
      </c>
    </row>
    <row r="1079" spans="1:71" ht="20.149999999999999" customHeight="1">
      <c r="A1079" s="21"/>
      <c r="B1079" s="369"/>
      <c r="C1079" s="369"/>
      <c r="D1079" s="369"/>
      <c r="E1079" s="369"/>
      <c r="F1079" s="369"/>
      <c r="G1079" s="369"/>
      <c r="H1079" s="21"/>
      <c r="I1079" s="26"/>
      <c r="J1079" s="26"/>
      <c r="K1079" s="21"/>
      <c r="L1079" s="26"/>
      <c r="M1079" s="26"/>
      <c r="N1079" s="26"/>
      <c r="O1079" s="370" t="s">
        <v>423</v>
      </c>
      <c r="P1079" s="370"/>
      <c r="Q1079" s="322" t="s">
        <v>424</v>
      </c>
      <c r="R1079" s="322"/>
      <c r="S1079" s="362" t="s">
        <v>425</v>
      </c>
      <c r="T1079" s="362"/>
      <c r="U1079" s="322" t="s">
        <v>426</v>
      </c>
      <c r="V1079" s="322"/>
      <c r="W1079" s="362" t="s">
        <v>427</v>
      </c>
      <c r="X1079" s="362"/>
      <c r="Y1079" s="322" t="s">
        <v>428</v>
      </c>
      <c r="Z1079" s="322"/>
      <c r="AA1079" s="362" t="s">
        <v>429</v>
      </c>
      <c r="AB1079" s="362"/>
      <c r="AC1079" s="21"/>
      <c r="AD1079" s="36"/>
      <c r="AE1079" s="36"/>
      <c r="AF1079" s="21"/>
      <c r="AQ1079" s="137" t="s">
        <v>533</v>
      </c>
      <c r="AR1079" s="127" t="str">
        <f>IF(AS1079="","",MAX(AR$868:AR1078)+1)</f>
        <v/>
      </c>
      <c r="BD1079" s="127" t="str">
        <f>IF(BE1079="","",MAX(BD$868:BD1078)+1)</f>
        <v/>
      </c>
      <c r="BG1079" s="200" t="str">
        <f t="shared" si="85"/>
        <v/>
      </c>
      <c r="BH1079" s="199" t="str">
        <f t="shared" si="86"/>
        <v/>
      </c>
      <c r="BI1079" s="199" t="str">
        <f t="shared" si="87"/>
        <v/>
      </c>
      <c r="BJ1079" s="199" t="str">
        <f t="shared" si="88"/>
        <v/>
      </c>
      <c r="BK1079" s="199" t="str">
        <f t="shared" si="89"/>
        <v/>
      </c>
      <c r="BL1079" s="199" t="str">
        <f t="shared" si="90"/>
        <v/>
      </c>
      <c r="BM1079" s="199" t="str">
        <f t="shared" si="91"/>
        <v/>
      </c>
      <c r="BN1079" s="199" t="str">
        <f t="shared" si="92"/>
        <v/>
      </c>
      <c r="BO1079" s="199" t="str">
        <f t="shared" si="93"/>
        <v/>
      </c>
      <c r="BP1079" s="199" t="str">
        <f t="shared" si="94"/>
        <v/>
      </c>
      <c r="BQ1079" s="202" t="str">
        <f t="shared" si="95"/>
        <v/>
      </c>
      <c r="BR1079" s="200" t="str">
        <f t="shared" si="96"/>
        <v/>
      </c>
      <c r="BS1079" s="202" t="str">
        <f t="shared" si="97"/>
        <v/>
      </c>
    </row>
    <row r="1080" spans="1:71" ht="20.149999999999999" customHeight="1">
      <c r="A1080" s="53"/>
      <c r="B1080" s="369"/>
      <c r="C1080" s="369"/>
      <c r="D1080" s="369"/>
      <c r="E1080" s="369"/>
      <c r="F1080" s="369"/>
      <c r="G1080" s="369"/>
      <c r="H1080" s="26"/>
      <c r="I1080" s="26"/>
      <c r="J1080" s="26"/>
      <c r="K1080" s="26"/>
      <c r="L1080" s="26"/>
      <c r="M1080" s="26"/>
      <c r="N1080" s="26"/>
      <c r="O1080" s="363"/>
      <c r="P1080" s="363"/>
      <c r="Q1080" s="330"/>
      <c r="R1080" s="330"/>
      <c r="S1080" s="326"/>
      <c r="T1080" s="327"/>
      <c r="U1080" s="330"/>
      <c r="V1080" s="330"/>
      <c r="W1080" s="326"/>
      <c r="X1080" s="327"/>
      <c r="Y1080" s="330"/>
      <c r="Z1080" s="330"/>
      <c r="AA1080" s="326"/>
      <c r="AB1080" s="327"/>
      <c r="AC1080" s="36"/>
      <c r="AD1080" s="36"/>
      <c r="AE1080" s="36"/>
      <c r="AF1080" s="21"/>
      <c r="AQ1080" s="137">
        <f>SUM($O1084:$AB1139)</f>
        <v>0</v>
      </c>
      <c r="AR1080" s="127" t="str">
        <f>IF(AS1080="","",MAX(AR$868:AR1079)+1)</f>
        <v/>
      </c>
      <c r="BC1080" s="198" t="str">
        <f>IF(AQ1080&gt;0,"DATE","")</f>
        <v/>
      </c>
      <c r="BD1080" s="127" t="str">
        <f>IF(BE1080="","",MAX(BD$868:BD1079)+1)</f>
        <v/>
      </c>
      <c r="BG1080" s="200" t="str">
        <f t="shared" si="85"/>
        <v/>
      </c>
      <c r="BH1080" s="199" t="str">
        <f t="shared" si="86"/>
        <v/>
      </c>
      <c r="BI1080" s="199" t="str">
        <f t="shared" si="87"/>
        <v/>
      </c>
      <c r="BJ1080" s="199" t="str">
        <f t="shared" si="88"/>
        <v/>
      </c>
      <c r="BK1080" s="199" t="str">
        <f t="shared" si="89"/>
        <v/>
      </c>
      <c r="BL1080" s="199" t="str">
        <f t="shared" si="90"/>
        <v/>
      </c>
      <c r="BM1080" s="199" t="str">
        <f t="shared" si="91"/>
        <v/>
      </c>
      <c r="BN1080" s="199" t="str">
        <f t="shared" si="92"/>
        <v/>
      </c>
      <c r="BO1080" s="199" t="str">
        <f t="shared" si="93"/>
        <v/>
      </c>
      <c r="BP1080" s="199" t="str">
        <f t="shared" si="94"/>
        <v/>
      </c>
      <c r="BQ1080" s="202" t="str">
        <f t="shared" si="95"/>
        <v/>
      </c>
      <c r="BR1080" s="200" t="str">
        <f t="shared" si="96"/>
        <v/>
      </c>
      <c r="BS1080" s="202" t="str">
        <f t="shared" si="97"/>
        <v/>
      </c>
    </row>
    <row r="1081" spans="1:71" ht="7.25" customHeight="1">
      <c r="A1081" s="21"/>
      <c r="B1081" s="21"/>
      <c r="C1081" s="21"/>
      <c r="D1081" s="21"/>
      <c r="E1081" s="21"/>
      <c r="F1081" s="21"/>
      <c r="G1081" s="21"/>
      <c r="H1081" s="21"/>
      <c r="I1081" s="21"/>
      <c r="J1081" s="21"/>
      <c r="K1081" s="21"/>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R1081" s="127" t="str">
        <f>IF(AS1081="","",MAX(AR$868:AR1080)+1)</f>
        <v/>
      </c>
      <c r="BD1081" s="127" t="str">
        <f>IF(BE1081="","",MAX(BD$868:BD1080)+1)</f>
        <v/>
      </c>
      <c r="BG1081" s="200" t="str">
        <f t="shared" si="85"/>
        <v/>
      </c>
      <c r="BH1081" s="199" t="str">
        <f t="shared" si="86"/>
        <v/>
      </c>
      <c r="BI1081" s="199" t="str">
        <f t="shared" si="87"/>
        <v/>
      </c>
      <c r="BJ1081" s="199" t="str">
        <f t="shared" si="88"/>
        <v/>
      </c>
      <c r="BK1081" s="199" t="str">
        <f t="shared" si="89"/>
        <v/>
      </c>
      <c r="BL1081" s="199" t="str">
        <f t="shared" si="90"/>
        <v/>
      </c>
      <c r="BM1081" s="199" t="str">
        <f t="shared" si="91"/>
        <v/>
      </c>
      <c r="BN1081" s="199" t="str">
        <f t="shared" si="92"/>
        <v/>
      </c>
      <c r="BO1081" s="199" t="str">
        <f t="shared" si="93"/>
        <v/>
      </c>
      <c r="BP1081" s="199" t="str">
        <f t="shared" si="94"/>
        <v/>
      </c>
      <c r="BQ1081" s="202" t="str">
        <f t="shared" si="95"/>
        <v/>
      </c>
      <c r="BR1081" s="200" t="str">
        <f t="shared" si="96"/>
        <v/>
      </c>
      <c r="BS1081" s="202" t="str">
        <f t="shared" si="97"/>
        <v/>
      </c>
    </row>
    <row r="1082" spans="1:71" ht="20.149999999999999" customHeight="1">
      <c r="A1082" s="53"/>
      <c r="B1082" s="368" t="s">
        <v>150</v>
      </c>
      <c r="C1082" s="368"/>
      <c r="D1082" s="368"/>
      <c r="E1082" s="368"/>
      <c r="F1082" s="368"/>
      <c r="G1082" s="368"/>
      <c r="H1082" s="361" t="s">
        <v>2735</v>
      </c>
      <c r="I1082" s="361"/>
      <c r="J1082" s="361"/>
      <c r="K1082" s="361" t="s">
        <v>395</v>
      </c>
      <c r="L1082" s="361"/>
      <c r="M1082" s="361"/>
      <c r="N1082" s="361"/>
      <c r="O1082" s="361" t="s">
        <v>530</v>
      </c>
      <c r="P1082" s="361"/>
      <c r="Q1082" s="361"/>
      <c r="R1082" s="361"/>
      <c r="S1082" s="361"/>
      <c r="T1082" s="361"/>
      <c r="U1082" s="361"/>
      <c r="V1082" s="361"/>
      <c r="W1082" s="361"/>
      <c r="X1082" s="361"/>
      <c r="Y1082" s="361"/>
      <c r="Z1082" s="361"/>
      <c r="AA1082" s="361"/>
      <c r="AB1082" s="361"/>
      <c r="AC1082" s="347" t="s">
        <v>392</v>
      </c>
      <c r="AD1082" s="347"/>
      <c r="AE1082" s="347"/>
      <c r="AF1082" s="21"/>
      <c r="AR1082" s="127" t="str">
        <f>IF(AS1082="","",MAX(AR$868:AR1081)+1)</f>
        <v/>
      </c>
      <c r="BD1082" s="127" t="str">
        <f>IF(BE1082="","",MAX(BD$868:BD1081)+1)</f>
        <v/>
      </c>
      <c r="BG1082" s="200" t="str">
        <f t="shared" si="85"/>
        <v/>
      </c>
      <c r="BH1082" s="199" t="str">
        <f t="shared" si="86"/>
        <v/>
      </c>
      <c r="BI1082" s="199" t="str">
        <f t="shared" si="87"/>
        <v/>
      </c>
      <c r="BJ1082" s="199" t="str">
        <f t="shared" si="88"/>
        <v/>
      </c>
      <c r="BK1082" s="199" t="str">
        <f t="shared" si="89"/>
        <v/>
      </c>
      <c r="BL1082" s="199" t="str">
        <f t="shared" si="90"/>
        <v/>
      </c>
      <c r="BM1082" s="199" t="str">
        <f t="shared" si="91"/>
        <v/>
      </c>
      <c r="BN1082" s="199" t="str">
        <f t="shared" si="92"/>
        <v/>
      </c>
      <c r="BO1082" s="199" t="str">
        <f t="shared" si="93"/>
        <v/>
      </c>
      <c r="BP1082" s="199" t="str">
        <f t="shared" si="94"/>
        <v/>
      </c>
      <c r="BQ1082" s="202" t="str">
        <f t="shared" si="95"/>
        <v/>
      </c>
      <c r="BR1082" s="200" t="str">
        <f t="shared" si="96"/>
        <v/>
      </c>
      <c r="BS1082" s="202" t="str">
        <f t="shared" si="97"/>
        <v/>
      </c>
    </row>
    <row r="1083" spans="1:71" ht="7.25" customHeight="1">
      <c r="A1083" s="21"/>
      <c r="B1083" s="21"/>
      <c r="C1083" s="21"/>
      <c r="D1083" s="21"/>
      <c r="E1083" s="21"/>
      <c r="F1083" s="21"/>
      <c r="G1083" s="21"/>
      <c r="H1083" s="21"/>
      <c r="I1083" s="21"/>
      <c r="J1083" s="21"/>
      <c r="K1083" s="21"/>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R1083" s="127" t="str">
        <f>IF(AS1083="","",MAX(AR$868:AR1082)+1)</f>
        <v/>
      </c>
      <c r="BD1083" s="127" t="str">
        <f>IF(BE1083="","",MAX(BD$868:BD1082)+1)</f>
        <v/>
      </c>
      <c r="BG1083" s="200" t="str">
        <f t="shared" si="85"/>
        <v/>
      </c>
      <c r="BH1083" s="199" t="str">
        <f t="shared" si="86"/>
        <v/>
      </c>
      <c r="BI1083" s="199" t="str">
        <f t="shared" si="87"/>
        <v/>
      </c>
      <c r="BJ1083" s="199" t="str">
        <f t="shared" si="88"/>
        <v/>
      </c>
      <c r="BK1083" s="199" t="str">
        <f t="shared" si="89"/>
        <v/>
      </c>
      <c r="BL1083" s="199" t="str">
        <f t="shared" si="90"/>
        <v/>
      </c>
      <c r="BM1083" s="199" t="str">
        <f t="shared" si="91"/>
        <v/>
      </c>
      <c r="BN1083" s="199" t="str">
        <f t="shared" si="92"/>
        <v/>
      </c>
      <c r="BO1083" s="199" t="str">
        <f t="shared" si="93"/>
        <v/>
      </c>
      <c r="BP1083" s="199" t="str">
        <f t="shared" si="94"/>
        <v/>
      </c>
      <c r="BQ1083" s="202" t="str">
        <f t="shared" si="95"/>
        <v/>
      </c>
      <c r="BR1083" s="200" t="str">
        <f t="shared" si="96"/>
        <v/>
      </c>
      <c r="BS1083" s="202" t="str">
        <f t="shared" si="97"/>
        <v/>
      </c>
    </row>
    <row r="1084" spans="1:71" ht="25.25" customHeight="1">
      <c r="A1084" s="53"/>
      <c r="B1084" s="308" t="s">
        <v>626</v>
      </c>
      <c r="C1084" s="308"/>
      <c r="D1084" s="308"/>
      <c r="E1084" s="308"/>
      <c r="F1084" s="308"/>
      <c r="G1084" s="308"/>
      <c r="H1084" s="372">
        <f>VLOOKUP($AG1084,PriceList,3,FALSE)</f>
        <v>42.75</v>
      </c>
      <c r="I1084" s="372"/>
      <c r="J1084" s="373"/>
      <c r="K1084" s="342"/>
      <c r="L1084" s="343"/>
      <c r="M1084" s="343"/>
      <c r="N1084" s="344"/>
      <c r="O1084" s="341"/>
      <c r="P1084" s="341"/>
      <c r="Q1084" s="340"/>
      <c r="R1084" s="340"/>
      <c r="S1084" s="341"/>
      <c r="T1084" s="341"/>
      <c r="U1084" s="340"/>
      <c r="V1084" s="340"/>
      <c r="W1084" s="341"/>
      <c r="X1084" s="341"/>
      <c r="Y1084" s="340"/>
      <c r="Z1084" s="340"/>
      <c r="AA1084" s="341"/>
      <c r="AB1084" s="341"/>
      <c r="AC1084" s="345">
        <f>(SUM(O1084:AB1085))*H1084</f>
        <v>0</v>
      </c>
      <c r="AD1084" s="346"/>
      <c r="AE1084" s="346"/>
      <c r="AF1084" s="21"/>
      <c r="AG1084" s="339" t="s">
        <v>627</v>
      </c>
      <c r="AJ1084" s="90" t="b">
        <f>OR(ISERROR(AC1084),ISERROR(H1084))</f>
        <v>0</v>
      </c>
      <c r="AQ1084" s="63" t="str">
        <f>IFERROR(LEFT(B1084,SEARCH("
",B1084)),B1084)</f>
        <v xml:space="preserve">5 Litre Flask of Tea (Black)
</v>
      </c>
      <c r="AR1084" s="127" t="str">
        <f>IF(AS1084="","",MAX(AR$868:AR1083)+1)</f>
        <v/>
      </c>
      <c r="AS1084" s="176" t="str">
        <f>IF(SUM(O1084:AB1084)&gt;0,AQ1084,"")</f>
        <v/>
      </c>
      <c r="AT1084" s="177" t="str">
        <f>IF(O1084&gt;0,O1084,"")</f>
        <v/>
      </c>
      <c r="AU1084" s="178" t="str">
        <f>IF(Q1084&gt;0,Q1084,"")</f>
        <v/>
      </c>
      <c r="AV1084" s="178" t="str">
        <f>IF(S1084&gt;0,S1084,"")</f>
        <v/>
      </c>
      <c r="AW1084" s="178" t="str">
        <f>IF(U1084&gt;0,U1084,"")</f>
        <v/>
      </c>
      <c r="AX1084" s="178" t="str">
        <f>IF(W1084&gt;0,W1084,"")</f>
        <v/>
      </c>
      <c r="AY1084" s="179" t="str">
        <f>IF(Y1084&gt;0,Y1084,"")</f>
        <v/>
      </c>
      <c r="AZ1084" s="179" t="str">
        <f>IF(AA1084&gt;0,AA1084,"")</f>
        <v/>
      </c>
      <c r="BA1084" s="179" t="str">
        <f>IF(SUM(O1084:AB1084)&gt;0,(SUM(O1084:AB1084)*H1084),"")</f>
        <v/>
      </c>
      <c r="BB1084" s="179" t="str">
        <f>IF(SUM(O1084:AB1084)&gt;0,K1084,"")</f>
        <v/>
      </c>
      <c r="BC1084" s="196" t="str">
        <f>IF(SUM(O1084:AB1084)&gt;0,"ITEM","")</f>
        <v/>
      </c>
      <c r="BD1084" s="127" t="str">
        <f>IF(BE1084="","",MAX(BD$868:BD1083)+1)</f>
        <v/>
      </c>
      <c r="BG1084" s="200" t="str">
        <f t="shared" si="85"/>
        <v/>
      </c>
      <c r="BH1084" s="199" t="str">
        <f t="shared" si="86"/>
        <v/>
      </c>
      <c r="BI1084" s="199" t="str">
        <f t="shared" si="87"/>
        <v/>
      </c>
      <c r="BJ1084" s="199" t="str">
        <f t="shared" si="88"/>
        <v/>
      </c>
      <c r="BK1084" s="199" t="str">
        <f t="shared" si="89"/>
        <v/>
      </c>
      <c r="BL1084" s="199" t="str">
        <f t="shared" si="90"/>
        <v/>
      </c>
      <c r="BM1084" s="199" t="str">
        <f t="shared" si="91"/>
        <v/>
      </c>
      <c r="BN1084" s="199" t="str">
        <f t="shared" si="92"/>
        <v/>
      </c>
      <c r="BO1084" s="199" t="str">
        <f t="shared" si="93"/>
        <v/>
      </c>
      <c r="BP1084" s="199" t="str">
        <f t="shared" si="94"/>
        <v/>
      </c>
      <c r="BQ1084" s="202" t="str">
        <f t="shared" si="95"/>
        <v/>
      </c>
      <c r="BR1084" s="200" t="str">
        <f t="shared" si="96"/>
        <v/>
      </c>
      <c r="BS1084" s="202" t="str">
        <f t="shared" si="97"/>
        <v/>
      </c>
    </row>
    <row r="1085" spans="1:71" ht="25.25" customHeight="1">
      <c r="A1085" s="53"/>
      <c r="B1085" s="308"/>
      <c r="C1085" s="308"/>
      <c r="D1085" s="308"/>
      <c r="E1085" s="308"/>
      <c r="F1085" s="308"/>
      <c r="G1085" s="308"/>
      <c r="H1085" s="372"/>
      <c r="I1085" s="372"/>
      <c r="J1085" s="373"/>
      <c r="K1085" s="342"/>
      <c r="L1085" s="343"/>
      <c r="M1085" s="343"/>
      <c r="N1085" s="344"/>
      <c r="O1085" s="341"/>
      <c r="P1085" s="341"/>
      <c r="Q1085" s="340"/>
      <c r="R1085" s="340"/>
      <c r="S1085" s="341"/>
      <c r="T1085" s="341"/>
      <c r="U1085" s="340"/>
      <c r="V1085" s="340"/>
      <c r="W1085" s="341"/>
      <c r="X1085" s="341"/>
      <c r="Y1085" s="340"/>
      <c r="Z1085" s="340"/>
      <c r="AA1085" s="341"/>
      <c r="AB1085" s="341"/>
      <c r="AC1085" s="345"/>
      <c r="AD1085" s="346"/>
      <c r="AE1085" s="346"/>
      <c r="AF1085" s="21"/>
      <c r="AG1085" s="339"/>
      <c r="AQ1085" s="63" t="str">
        <f>IFERROR(LEFT(B1084,SEARCH("
",B1084)),B1084)</f>
        <v xml:space="preserve">5 Litre Flask of Tea (Black)
</v>
      </c>
      <c r="AR1085" s="127" t="str">
        <f>IF(AS1085="","",MAX(AR$868:AR1084)+1)</f>
        <v/>
      </c>
      <c r="AS1085" s="140" t="str">
        <f>IF(SUM(O1085:AB1085)&gt;0,AQ1085,"")</f>
        <v/>
      </c>
      <c r="AT1085" s="175" t="str">
        <f>IF(O1085&gt;0,O1085,"")</f>
        <v/>
      </c>
      <c r="AU1085" s="143" t="str">
        <f>IF(Q1085&gt;0,Q1085,"")</f>
        <v/>
      </c>
      <c r="AV1085" s="143" t="str">
        <f>IF(S1085&gt;0,S1085,"")</f>
        <v/>
      </c>
      <c r="AW1085" s="143" t="str">
        <f>IF(U1085&gt;0,U1085,"")</f>
        <v/>
      </c>
      <c r="AX1085" s="143" t="str">
        <f>IF(W1085&gt;0,W1085,"")</f>
        <v/>
      </c>
      <c r="AY1085" s="144" t="str">
        <f>IF(Y1085&gt;0,Y1085,"")</f>
        <v/>
      </c>
      <c r="AZ1085" s="144" t="str">
        <f>IF(AA1085&gt;0,AA1085,"")</f>
        <v/>
      </c>
      <c r="BA1085" s="179" t="str">
        <f>IF(SUM(O1085:AB1085)&gt;0,(SUM(O1085:AB1085)*H1084),"")</f>
        <v/>
      </c>
      <c r="BB1085" s="179" t="str">
        <f>IF(SUM(O1085:AB1085)&gt;0,K1085,"")</f>
        <v/>
      </c>
      <c r="BC1085" s="197" t="str">
        <f>IF(SUM(O1085:AB1085)&gt;0,"ITEM","")</f>
        <v/>
      </c>
      <c r="BD1085" s="127" t="str">
        <f>IF(BE1085="","",MAX(BD$868:BD1084)+1)</f>
        <v/>
      </c>
      <c r="BG1085" s="200" t="str">
        <f t="shared" si="85"/>
        <v/>
      </c>
      <c r="BH1085" s="199" t="str">
        <f t="shared" si="86"/>
        <v/>
      </c>
      <c r="BI1085" s="199" t="str">
        <f t="shared" si="87"/>
        <v/>
      </c>
      <c r="BJ1085" s="199" t="str">
        <f t="shared" si="88"/>
        <v/>
      </c>
      <c r="BK1085" s="199" t="str">
        <f t="shared" si="89"/>
        <v/>
      </c>
      <c r="BL1085" s="199" t="str">
        <f t="shared" si="90"/>
        <v/>
      </c>
      <c r="BM1085" s="199" t="str">
        <f t="shared" si="91"/>
        <v/>
      </c>
      <c r="BN1085" s="199" t="str">
        <f t="shared" si="92"/>
        <v/>
      </c>
      <c r="BO1085" s="199" t="str">
        <f t="shared" si="93"/>
        <v/>
      </c>
      <c r="BP1085" s="199" t="str">
        <f t="shared" si="94"/>
        <v/>
      </c>
      <c r="BQ1085" s="202" t="str">
        <f t="shared" si="95"/>
        <v/>
      </c>
      <c r="BR1085" s="200" t="str">
        <f t="shared" si="96"/>
        <v/>
      </c>
      <c r="BS1085" s="202" t="str">
        <f t="shared" si="97"/>
        <v/>
      </c>
    </row>
    <row r="1086" spans="1:71" ht="7.25" customHeight="1">
      <c r="A1086" s="21"/>
      <c r="B1086" s="294"/>
      <c r="C1086" s="294"/>
      <c r="D1086" s="294"/>
      <c r="E1086" s="294"/>
      <c r="F1086" s="294"/>
      <c r="G1086" s="294"/>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R1086" s="127" t="str">
        <f>IF(AS1086="","",MAX(AR$868:AR1085)+1)</f>
        <v/>
      </c>
      <c r="BD1086" s="127" t="str">
        <f>IF(BE1086="","",MAX(BD$868:BD1085)+1)</f>
        <v/>
      </c>
      <c r="BG1086" s="200" t="str">
        <f t="shared" si="85"/>
        <v/>
      </c>
      <c r="BH1086" s="199" t="str">
        <f t="shared" si="86"/>
        <v/>
      </c>
      <c r="BI1086" s="199" t="str">
        <f t="shared" si="87"/>
        <v/>
      </c>
      <c r="BJ1086" s="199" t="str">
        <f t="shared" si="88"/>
        <v/>
      </c>
      <c r="BK1086" s="199" t="str">
        <f t="shared" si="89"/>
        <v/>
      </c>
      <c r="BL1086" s="199" t="str">
        <f t="shared" si="90"/>
        <v/>
      </c>
      <c r="BM1086" s="199" t="str">
        <f t="shared" si="91"/>
        <v/>
      </c>
      <c r="BN1086" s="199" t="str">
        <f t="shared" si="92"/>
        <v/>
      </c>
      <c r="BO1086" s="199" t="str">
        <f t="shared" si="93"/>
        <v/>
      </c>
      <c r="BP1086" s="199" t="str">
        <f t="shared" si="94"/>
        <v/>
      </c>
      <c r="BQ1086" s="202" t="str">
        <f t="shared" si="95"/>
        <v/>
      </c>
      <c r="BR1086" s="200" t="str">
        <f t="shared" si="96"/>
        <v/>
      </c>
      <c r="BS1086" s="202" t="str">
        <f t="shared" si="97"/>
        <v/>
      </c>
    </row>
    <row r="1087" spans="1:71" ht="30" customHeight="1">
      <c r="A1087" s="53"/>
      <c r="B1087" s="308" t="s">
        <v>628</v>
      </c>
      <c r="C1087" s="308"/>
      <c r="D1087" s="308"/>
      <c r="E1087" s="308"/>
      <c r="F1087" s="308"/>
      <c r="G1087" s="308"/>
      <c r="H1087" s="372">
        <f>VLOOKUP($AG1087,PriceList,3,FALSE)</f>
        <v>42.75</v>
      </c>
      <c r="I1087" s="372"/>
      <c r="J1087" s="373"/>
      <c r="K1087" s="342"/>
      <c r="L1087" s="343"/>
      <c r="M1087" s="343"/>
      <c r="N1087" s="344"/>
      <c r="O1087" s="341"/>
      <c r="P1087" s="341"/>
      <c r="Q1087" s="340"/>
      <c r="R1087" s="340"/>
      <c r="S1087" s="341"/>
      <c r="T1087" s="341"/>
      <c r="U1087" s="340"/>
      <c r="V1087" s="340"/>
      <c r="W1087" s="341"/>
      <c r="X1087" s="341"/>
      <c r="Y1087" s="340"/>
      <c r="Z1087" s="340"/>
      <c r="AA1087" s="341"/>
      <c r="AB1087" s="341"/>
      <c r="AC1087" s="345">
        <f>(SUM(O1087:AB1088))*H1087</f>
        <v>0</v>
      </c>
      <c r="AD1087" s="346"/>
      <c r="AE1087" s="346"/>
      <c r="AF1087" s="21"/>
      <c r="AG1087" s="339" t="s">
        <v>629</v>
      </c>
      <c r="AJ1087" s="90" t="b">
        <f>OR(ISERROR(AC1087),ISERROR(H1087))</f>
        <v>0</v>
      </c>
      <c r="AQ1087" s="218" t="s">
        <v>630</v>
      </c>
      <c r="AR1087" s="127" t="str">
        <f>IF(AS1087="","",MAX(AR$868:AR1086)+1)</f>
        <v/>
      </c>
      <c r="AS1087" s="176" t="str">
        <f>IF(SUM(O1087:AB1087)&gt;0,AQ1087,"")</f>
        <v/>
      </c>
      <c r="AT1087" s="177" t="str">
        <f>IF(O1087&gt;0,O1087,"")</f>
        <v/>
      </c>
      <c r="AU1087" s="178" t="str">
        <f>IF(Q1087&gt;0,Q1087,"")</f>
        <v/>
      </c>
      <c r="AV1087" s="178" t="str">
        <f>IF(S1087&gt;0,S1087,"")</f>
        <v/>
      </c>
      <c r="AW1087" s="178" t="str">
        <f>IF(U1087&gt;0,U1087,"")</f>
        <v/>
      </c>
      <c r="AX1087" s="178" t="str">
        <f>IF(W1087&gt;0,W1087,"")</f>
        <v/>
      </c>
      <c r="AY1087" s="179" t="str">
        <f>IF(Y1087&gt;0,Y1087,"")</f>
        <v/>
      </c>
      <c r="AZ1087" s="179" t="str">
        <f>IF(AA1087&gt;0,AA1087,"")</f>
        <v/>
      </c>
      <c r="BA1087" s="179" t="str">
        <f>IF(SUM(O1087:AB1087)&gt;0,(SUM(O1087:AB1087)*H1087),"")</f>
        <v/>
      </c>
      <c r="BB1087" s="179" t="str">
        <f>IF(SUM(O1087:AB1087)&gt;0,K1087,"")</f>
        <v/>
      </c>
      <c r="BC1087" s="196" t="str">
        <f>IF(SUM(O1087:AB1087)&gt;0,"ITEM","")</f>
        <v/>
      </c>
      <c r="BD1087" s="127" t="str">
        <f>IF(BE1087="","",MAX(BD$868:BD1086)+1)</f>
        <v/>
      </c>
      <c r="BG1087" s="200" t="str">
        <f t="shared" si="85"/>
        <v/>
      </c>
      <c r="BH1087" s="199" t="str">
        <f t="shared" si="86"/>
        <v/>
      </c>
      <c r="BI1087" s="199" t="str">
        <f t="shared" si="87"/>
        <v/>
      </c>
      <c r="BJ1087" s="199" t="str">
        <f t="shared" si="88"/>
        <v/>
      </c>
      <c r="BK1087" s="199" t="str">
        <f t="shared" si="89"/>
        <v/>
      </c>
      <c r="BL1087" s="199" t="str">
        <f t="shared" si="90"/>
        <v/>
      </c>
      <c r="BM1087" s="199" t="str">
        <f t="shared" si="91"/>
        <v/>
      </c>
      <c r="BN1087" s="199" t="str">
        <f t="shared" si="92"/>
        <v/>
      </c>
      <c r="BO1087" s="199" t="str">
        <f t="shared" si="93"/>
        <v/>
      </c>
      <c r="BP1087" s="199" t="str">
        <f t="shared" si="94"/>
        <v/>
      </c>
      <c r="BQ1087" s="202" t="str">
        <f t="shared" si="95"/>
        <v/>
      </c>
      <c r="BR1087" s="200" t="str">
        <f t="shared" si="96"/>
        <v/>
      </c>
      <c r="BS1087" s="202" t="str">
        <f t="shared" si="97"/>
        <v/>
      </c>
    </row>
    <row r="1088" spans="1:71" ht="30" customHeight="1">
      <c r="A1088" s="53"/>
      <c r="B1088" s="308"/>
      <c r="C1088" s="308"/>
      <c r="D1088" s="308"/>
      <c r="E1088" s="308"/>
      <c r="F1088" s="308"/>
      <c r="G1088" s="308"/>
      <c r="H1088" s="372"/>
      <c r="I1088" s="372"/>
      <c r="J1088" s="373"/>
      <c r="K1088" s="342"/>
      <c r="L1088" s="343"/>
      <c r="M1088" s="343"/>
      <c r="N1088" s="344"/>
      <c r="O1088" s="341"/>
      <c r="P1088" s="341"/>
      <c r="Q1088" s="340"/>
      <c r="R1088" s="340"/>
      <c r="S1088" s="341"/>
      <c r="T1088" s="341"/>
      <c r="U1088" s="340"/>
      <c r="V1088" s="340"/>
      <c r="W1088" s="341"/>
      <c r="X1088" s="341"/>
      <c r="Y1088" s="340"/>
      <c r="Z1088" s="340"/>
      <c r="AA1088" s="341"/>
      <c r="AB1088" s="341"/>
      <c r="AC1088" s="345"/>
      <c r="AD1088" s="346"/>
      <c r="AE1088" s="346"/>
      <c r="AF1088" s="21"/>
      <c r="AG1088" s="339"/>
      <c r="AQ1088" s="63" t="s">
        <v>630</v>
      </c>
      <c r="AR1088" s="127" t="str">
        <f>IF(AS1088="","",MAX(AR$868:AR1087)+1)</f>
        <v/>
      </c>
      <c r="AS1088" s="140" t="str">
        <f>IF(SUM(O1088:AB1088)&gt;0,AQ1088,"")</f>
        <v/>
      </c>
      <c r="AT1088" s="175" t="str">
        <f>IF(O1088&gt;0,O1088,"")</f>
        <v/>
      </c>
      <c r="AU1088" s="143" t="str">
        <f>IF(Q1088&gt;0,Q1088,"")</f>
        <v/>
      </c>
      <c r="AV1088" s="143" t="str">
        <f>IF(S1088&gt;0,S1088,"")</f>
        <v/>
      </c>
      <c r="AW1088" s="143" t="str">
        <f>IF(U1088&gt;0,U1088,"")</f>
        <v/>
      </c>
      <c r="AX1088" s="143" t="str">
        <f>IF(W1088&gt;0,W1088,"")</f>
        <v/>
      </c>
      <c r="AY1088" s="144" t="str">
        <f>IF(Y1088&gt;0,Y1088,"")</f>
        <v/>
      </c>
      <c r="AZ1088" s="144" t="str">
        <f>IF(AA1088&gt;0,AA1088,"")</f>
        <v/>
      </c>
      <c r="BA1088" s="179" t="str">
        <f>IF(SUM(O1088:AB1088)&gt;0,(SUM(O1088:AB1088)*H1087),"")</f>
        <v/>
      </c>
      <c r="BB1088" s="179" t="str">
        <f>IF(SUM(O1088:AB1088)&gt;0,K1088,"")</f>
        <v/>
      </c>
      <c r="BC1088" s="197" t="str">
        <f>IF(SUM(O1088:AB1088)&gt;0,"ITEM","")</f>
        <v/>
      </c>
      <c r="BD1088" s="127" t="str">
        <f>IF(BE1088="","",MAX(BD$868:BD1087)+1)</f>
        <v/>
      </c>
      <c r="BG1088" s="200" t="str">
        <f t="shared" si="85"/>
        <v/>
      </c>
      <c r="BH1088" s="199" t="str">
        <f t="shared" si="86"/>
        <v/>
      </c>
      <c r="BI1088" s="199" t="str">
        <f t="shared" si="87"/>
        <v/>
      </c>
      <c r="BJ1088" s="199" t="str">
        <f t="shared" si="88"/>
        <v/>
      </c>
      <c r="BK1088" s="199" t="str">
        <f t="shared" si="89"/>
        <v/>
      </c>
      <c r="BL1088" s="199" t="str">
        <f t="shared" si="90"/>
        <v/>
      </c>
      <c r="BM1088" s="199" t="str">
        <f t="shared" si="91"/>
        <v/>
      </c>
      <c r="BN1088" s="199" t="str">
        <f t="shared" si="92"/>
        <v/>
      </c>
      <c r="BO1088" s="199" t="str">
        <f t="shared" si="93"/>
        <v/>
      </c>
      <c r="BP1088" s="199" t="str">
        <f t="shared" si="94"/>
        <v/>
      </c>
      <c r="BQ1088" s="202" t="str">
        <f t="shared" si="95"/>
        <v/>
      </c>
      <c r="BR1088" s="200" t="str">
        <f t="shared" si="96"/>
        <v/>
      </c>
      <c r="BS1088" s="202" t="str">
        <f t="shared" si="97"/>
        <v/>
      </c>
    </row>
    <row r="1089" spans="1:71" ht="7.25" customHeight="1">
      <c r="A1089" s="21"/>
      <c r="B1089" s="294"/>
      <c r="C1089" s="294"/>
      <c r="D1089" s="294"/>
      <c r="E1089" s="294"/>
      <c r="F1089" s="294"/>
      <c r="G1089" s="294"/>
      <c r="H1089" s="21"/>
      <c r="I1089" s="21"/>
      <c r="J1089" s="21"/>
      <c r="K1089" s="21"/>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R1089" s="127" t="str">
        <f>IF(AS1089="","",MAX(AR$868:AR1088)+1)</f>
        <v/>
      </c>
      <c r="BD1089" s="127" t="str">
        <f>IF(BE1089="","",MAX(BD$868:BD1088)+1)</f>
        <v/>
      </c>
      <c r="BG1089" s="200" t="str">
        <f t="shared" si="85"/>
        <v/>
      </c>
      <c r="BH1089" s="199" t="str">
        <f t="shared" si="86"/>
        <v/>
      </c>
      <c r="BI1089" s="199" t="str">
        <f t="shared" si="87"/>
        <v/>
      </c>
      <c r="BJ1089" s="199" t="str">
        <f t="shared" si="88"/>
        <v/>
      </c>
      <c r="BK1089" s="199" t="str">
        <f t="shared" si="89"/>
        <v/>
      </c>
      <c r="BL1089" s="199" t="str">
        <f t="shared" si="90"/>
        <v/>
      </c>
      <c r="BM1089" s="199" t="str">
        <f t="shared" si="91"/>
        <v/>
      </c>
      <c r="BN1089" s="199" t="str">
        <f t="shared" si="92"/>
        <v/>
      </c>
      <c r="BO1089" s="199" t="str">
        <f t="shared" si="93"/>
        <v/>
      </c>
      <c r="BP1089" s="199" t="str">
        <f t="shared" si="94"/>
        <v/>
      </c>
      <c r="BQ1089" s="202" t="str">
        <f t="shared" si="95"/>
        <v/>
      </c>
      <c r="BR1089" s="200" t="str">
        <f t="shared" si="96"/>
        <v/>
      </c>
      <c r="BS1089" s="202" t="str">
        <f t="shared" si="97"/>
        <v/>
      </c>
    </row>
    <row r="1090" spans="1:71" ht="20.149999999999999" customHeight="1">
      <c r="A1090" s="53"/>
      <c r="B1090" s="308" t="s">
        <v>631</v>
      </c>
      <c r="C1090" s="308"/>
      <c r="D1090" s="308"/>
      <c r="E1090" s="308"/>
      <c r="F1090" s="308"/>
      <c r="G1090" s="308"/>
      <c r="H1090" s="372">
        <f>VLOOKUP($AG1090,PriceList,3,FALSE)</f>
        <v>28.85</v>
      </c>
      <c r="I1090" s="372"/>
      <c r="J1090" s="373"/>
      <c r="K1090" s="342"/>
      <c r="L1090" s="343"/>
      <c r="M1090" s="343"/>
      <c r="N1090" s="344"/>
      <c r="O1090" s="341"/>
      <c r="P1090" s="341"/>
      <c r="Q1090" s="340"/>
      <c r="R1090" s="340"/>
      <c r="S1090" s="341"/>
      <c r="T1090" s="341"/>
      <c r="U1090" s="340"/>
      <c r="V1090" s="340"/>
      <c r="W1090" s="341"/>
      <c r="X1090" s="341"/>
      <c r="Y1090" s="340"/>
      <c r="Z1090" s="340"/>
      <c r="AA1090" s="341"/>
      <c r="AB1090" s="341"/>
      <c r="AC1090" s="345">
        <f>(SUM(O1090:AB1091))*H1090</f>
        <v>0</v>
      </c>
      <c r="AD1090" s="346"/>
      <c r="AE1090" s="346"/>
      <c r="AF1090" s="21"/>
      <c r="AG1090" s="339" t="s">
        <v>632</v>
      </c>
      <c r="AJ1090" s="90" t="b">
        <f>OR(ISERROR(AC1090),ISERROR(H1090))</f>
        <v>0</v>
      </c>
      <c r="AQ1090" s="63" t="str">
        <f>IFERROR(LEFT(B1090,SEARCH("
",B1090)),B1090)</f>
        <v>5 Litre Flask of Hot Water</v>
      </c>
      <c r="AR1090" s="127" t="str">
        <f>IF(AS1090="","",MAX(AR$868:AR1089)+1)</f>
        <v/>
      </c>
      <c r="AS1090" s="176" t="str">
        <f>IF(SUM(O1090:AB1090)&gt;0,AQ1090,"")</f>
        <v/>
      </c>
      <c r="AT1090" s="177" t="str">
        <f>IF(O1090&gt;0,O1090,"")</f>
        <v/>
      </c>
      <c r="AU1090" s="178" t="str">
        <f>IF(Q1090&gt;0,Q1090,"")</f>
        <v/>
      </c>
      <c r="AV1090" s="178" t="str">
        <f>IF(S1090&gt;0,S1090,"")</f>
        <v/>
      </c>
      <c r="AW1090" s="178" t="str">
        <f>IF(U1090&gt;0,U1090,"")</f>
        <v/>
      </c>
      <c r="AX1090" s="178" t="str">
        <f>IF(W1090&gt;0,W1090,"")</f>
        <v/>
      </c>
      <c r="AY1090" s="179" t="str">
        <f>IF(Y1090&gt;0,Y1090,"")</f>
        <v/>
      </c>
      <c r="AZ1090" s="179" t="str">
        <f>IF(AA1090&gt;0,AA1090,"")</f>
        <v/>
      </c>
      <c r="BA1090" s="179" t="str">
        <f>IF(SUM(O1090:AB1090)&gt;0,(SUM(O1090:AB1090)*H1090),"")</f>
        <v/>
      </c>
      <c r="BB1090" s="179" t="str">
        <f>IF(SUM(O1090:AB1090)&gt;0,K1090,"")</f>
        <v/>
      </c>
      <c r="BC1090" s="196" t="str">
        <f>IF(SUM(O1090:AB1090)&gt;0,"ITEM","")</f>
        <v/>
      </c>
      <c r="BD1090" s="127" t="str">
        <f>IF(BE1090="","",MAX(BD$868:BD1089)+1)</f>
        <v/>
      </c>
      <c r="BG1090" s="200" t="str">
        <f t="shared" si="85"/>
        <v/>
      </c>
      <c r="BH1090" s="199" t="str">
        <f t="shared" si="86"/>
        <v/>
      </c>
      <c r="BI1090" s="199" t="str">
        <f t="shared" si="87"/>
        <v/>
      </c>
      <c r="BJ1090" s="199" t="str">
        <f t="shared" si="88"/>
        <v/>
      </c>
      <c r="BK1090" s="199" t="str">
        <f t="shared" si="89"/>
        <v/>
      </c>
      <c r="BL1090" s="199" t="str">
        <f t="shared" si="90"/>
        <v/>
      </c>
      <c r="BM1090" s="199" t="str">
        <f t="shared" si="91"/>
        <v/>
      </c>
      <c r="BN1090" s="199" t="str">
        <f t="shared" si="92"/>
        <v/>
      </c>
      <c r="BO1090" s="199" t="str">
        <f t="shared" si="93"/>
        <v/>
      </c>
      <c r="BP1090" s="199" t="str">
        <f t="shared" si="94"/>
        <v/>
      </c>
      <c r="BQ1090" s="202" t="str">
        <f t="shared" si="95"/>
        <v/>
      </c>
      <c r="BR1090" s="200" t="str">
        <f t="shared" si="96"/>
        <v/>
      </c>
      <c r="BS1090" s="202" t="str">
        <f t="shared" si="97"/>
        <v/>
      </c>
    </row>
    <row r="1091" spans="1:71" ht="20.149999999999999" customHeight="1">
      <c r="A1091" s="53"/>
      <c r="B1091" s="308"/>
      <c r="C1091" s="308"/>
      <c r="D1091" s="308"/>
      <c r="E1091" s="308"/>
      <c r="F1091" s="308"/>
      <c r="G1091" s="308"/>
      <c r="H1091" s="372"/>
      <c r="I1091" s="372"/>
      <c r="J1091" s="373"/>
      <c r="K1091" s="342"/>
      <c r="L1091" s="343"/>
      <c r="M1091" s="343"/>
      <c r="N1091" s="344"/>
      <c r="O1091" s="341"/>
      <c r="P1091" s="341"/>
      <c r="Q1091" s="340"/>
      <c r="R1091" s="340"/>
      <c r="S1091" s="341"/>
      <c r="T1091" s="341"/>
      <c r="U1091" s="340"/>
      <c r="V1091" s="340"/>
      <c r="W1091" s="341"/>
      <c r="X1091" s="341"/>
      <c r="Y1091" s="340"/>
      <c r="Z1091" s="340"/>
      <c r="AA1091" s="341"/>
      <c r="AB1091" s="341"/>
      <c r="AC1091" s="345"/>
      <c r="AD1091" s="346"/>
      <c r="AE1091" s="346"/>
      <c r="AF1091" s="21"/>
      <c r="AG1091" s="339"/>
      <c r="AQ1091" s="63" t="str">
        <f>IFERROR(LEFT(B1090,SEARCH("
",B1090)),B1090)</f>
        <v>5 Litre Flask of Hot Water</v>
      </c>
      <c r="AR1091" s="127" t="str">
        <f>IF(AS1091="","",MAX(AR$868:AR1090)+1)</f>
        <v/>
      </c>
      <c r="AS1091" s="140" t="str">
        <f>IF(SUM(O1091:AB1091)&gt;0,AQ1091,"")</f>
        <v/>
      </c>
      <c r="AT1091" s="175" t="str">
        <f>IF(O1091&gt;0,O1091,"")</f>
        <v/>
      </c>
      <c r="AU1091" s="143" t="str">
        <f>IF(Q1091&gt;0,Q1091,"")</f>
        <v/>
      </c>
      <c r="AV1091" s="143" t="str">
        <f>IF(S1091&gt;0,S1091,"")</f>
        <v/>
      </c>
      <c r="AW1091" s="143" t="str">
        <f>IF(U1091&gt;0,U1091,"")</f>
        <v/>
      </c>
      <c r="AX1091" s="143" t="str">
        <f>IF(W1091&gt;0,W1091,"")</f>
        <v/>
      </c>
      <c r="AY1091" s="144" t="str">
        <f>IF(Y1091&gt;0,Y1091,"")</f>
        <v/>
      </c>
      <c r="AZ1091" s="144" t="str">
        <f>IF(AA1091&gt;0,AA1091,"")</f>
        <v/>
      </c>
      <c r="BA1091" s="179" t="str">
        <f>IF(SUM(O1091:AB1091)&gt;0,(SUM(O1091:AB1091)*H1090),"")</f>
        <v/>
      </c>
      <c r="BB1091" s="179" t="str">
        <f>IF(SUM(O1091:AB1091)&gt;0,K1091,"")</f>
        <v/>
      </c>
      <c r="BC1091" s="197" t="str">
        <f>IF(SUM(O1091:AB1091)&gt;0,"ITEM","")</f>
        <v/>
      </c>
      <c r="BD1091" s="127" t="str">
        <f>IF(BE1091="","",MAX(BD$868:BD1090)+1)</f>
        <v/>
      </c>
      <c r="BG1091" s="200" t="str">
        <f t="shared" si="85"/>
        <v/>
      </c>
      <c r="BH1091" s="199" t="str">
        <f t="shared" si="86"/>
        <v/>
      </c>
      <c r="BI1091" s="199" t="str">
        <f t="shared" si="87"/>
        <v/>
      </c>
      <c r="BJ1091" s="199" t="str">
        <f t="shared" si="88"/>
        <v/>
      </c>
      <c r="BK1091" s="199" t="str">
        <f t="shared" si="89"/>
        <v/>
      </c>
      <c r="BL1091" s="199" t="str">
        <f t="shared" si="90"/>
        <v/>
      </c>
      <c r="BM1091" s="199" t="str">
        <f t="shared" si="91"/>
        <v/>
      </c>
      <c r="BN1091" s="199" t="str">
        <f t="shared" si="92"/>
        <v/>
      </c>
      <c r="BO1091" s="199" t="str">
        <f t="shared" si="93"/>
        <v/>
      </c>
      <c r="BP1091" s="199" t="str">
        <f t="shared" si="94"/>
        <v/>
      </c>
      <c r="BQ1091" s="202" t="str">
        <f t="shared" si="95"/>
        <v/>
      </c>
      <c r="BR1091" s="200" t="str">
        <f t="shared" si="96"/>
        <v/>
      </c>
      <c r="BS1091" s="202" t="str">
        <f t="shared" si="97"/>
        <v/>
      </c>
    </row>
    <row r="1092" spans="1:71" ht="7.25" customHeight="1">
      <c r="A1092" s="21"/>
      <c r="B1092" s="294"/>
      <c r="C1092" s="294"/>
      <c r="D1092" s="294"/>
      <c r="E1092" s="294"/>
      <c r="F1092" s="294"/>
      <c r="G1092" s="294"/>
      <c r="H1092" s="21"/>
      <c r="I1092" s="21"/>
      <c r="J1092" s="21"/>
      <c r="K1092" s="21"/>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R1092" s="127" t="str">
        <f>IF(AS1092="","",MAX(AR$868:AR1091)+1)</f>
        <v/>
      </c>
      <c r="BD1092" s="127" t="str">
        <f>IF(BE1092="","",MAX(BD$868:BD1091)+1)</f>
        <v/>
      </c>
      <c r="BG1092" s="200" t="str">
        <f t="shared" si="85"/>
        <v/>
      </c>
      <c r="BH1092" s="199" t="str">
        <f t="shared" si="86"/>
        <v/>
      </c>
      <c r="BI1092" s="199" t="str">
        <f t="shared" si="87"/>
        <v/>
      </c>
      <c r="BJ1092" s="199" t="str">
        <f t="shared" si="88"/>
        <v/>
      </c>
      <c r="BK1092" s="199" t="str">
        <f t="shared" si="89"/>
        <v/>
      </c>
      <c r="BL1092" s="199" t="str">
        <f t="shared" si="90"/>
        <v/>
      </c>
      <c r="BM1092" s="199" t="str">
        <f t="shared" si="91"/>
        <v/>
      </c>
      <c r="BN1092" s="199" t="str">
        <f t="shared" si="92"/>
        <v/>
      </c>
      <c r="BO1092" s="199" t="str">
        <f t="shared" si="93"/>
        <v/>
      </c>
      <c r="BP1092" s="199" t="str">
        <f t="shared" si="94"/>
        <v/>
      </c>
      <c r="BQ1092" s="202" t="str">
        <f t="shared" si="95"/>
        <v/>
      </c>
      <c r="BR1092" s="200" t="str">
        <f t="shared" si="96"/>
        <v/>
      </c>
      <c r="BS1092" s="202" t="str">
        <f t="shared" si="97"/>
        <v/>
      </c>
    </row>
    <row r="1093" spans="1:71" ht="20.149999999999999" customHeight="1">
      <c r="A1093" s="53"/>
      <c r="B1093" s="308" t="s">
        <v>633</v>
      </c>
      <c r="C1093" s="308"/>
      <c r="D1093" s="308"/>
      <c r="E1093" s="308"/>
      <c r="F1093" s="308"/>
      <c r="G1093" s="308"/>
      <c r="H1093" s="372">
        <f>VLOOKUP($AG1093,PriceList,3,FALSE)</f>
        <v>19.25</v>
      </c>
      <c r="I1093" s="372"/>
      <c r="J1093" s="373"/>
      <c r="K1093" s="342"/>
      <c r="L1093" s="343"/>
      <c r="M1093" s="343"/>
      <c r="N1093" s="344"/>
      <c r="O1093" s="341"/>
      <c r="P1093" s="341"/>
      <c r="Q1093" s="340"/>
      <c r="R1093" s="340"/>
      <c r="S1093" s="341"/>
      <c r="T1093" s="341"/>
      <c r="U1093" s="340"/>
      <c r="V1093" s="340"/>
      <c r="W1093" s="341"/>
      <c r="X1093" s="341"/>
      <c r="Y1093" s="340"/>
      <c r="Z1093" s="340"/>
      <c r="AA1093" s="341"/>
      <c r="AB1093" s="341"/>
      <c r="AC1093" s="345">
        <f>(SUM(O1093:AB1094))*H1093</f>
        <v>0</v>
      </c>
      <c r="AD1093" s="346"/>
      <c r="AE1093" s="346"/>
      <c r="AF1093" s="21"/>
      <c r="AG1093" s="339" t="s">
        <v>634</v>
      </c>
      <c r="AJ1093" s="90" t="b">
        <f>OR(ISERROR(AC1093),ISERROR(H1093))</f>
        <v>0</v>
      </c>
      <c r="AQ1093" s="63" t="str">
        <f>IFERROR(LEFT(B1093,SEARCH("
",B1093)),B1093)</f>
        <v xml:space="preserve">1.7 Litre Kettle ⚡
</v>
      </c>
      <c r="AR1093" s="127" t="str">
        <f>IF(AS1093="","",MAX(AR$868:AR1092)+1)</f>
        <v/>
      </c>
      <c r="AS1093" s="176" t="str">
        <f>IF(SUM(O1093:AB1093)&gt;0,AQ1093,"")</f>
        <v/>
      </c>
      <c r="AT1093" s="177" t="str">
        <f>IF(O1093&gt;0,O1093,"")</f>
        <v/>
      </c>
      <c r="AU1093" s="178" t="str">
        <f>IF(Q1093&gt;0,Q1093,"")</f>
        <v/>
      </c>
      <c r="AV1093" s="178" t="str">
        <f>IF(S1093&gt;0,S1093,"")</f>
        <v/>
      </c>
      <c r="AW1093" s="178" t="str">
        <f>IF(U1093&gt;0,U1093,"")</f>
        <v/>
      </c>
      <c r="AX1093" s="178" t="str">
        <f>IF(W1093&gt;0,W1093,"")</f>
        <v/>
      </c>
      <c r="AY1093" s="179" t="str">
        <f>IF(Y1093&gt;0,Y1093,"")</f>
        <v/>
      </c>
      <c r="AZ1093" s="179" t="str">
        <f>IF(AA1093&gt;0,AA1093,"")</f>
        <v/>
      </c>
      <c r="BA1093" s="179" t="str">
        <f>IF(SUM(O1093:AB1093)&gt;0,(SUM(O1093:AB1093)*H1093),"")</f>
        <v/>
      </c>
      <c r="BB1093" s="179" t="str">
        <f>IF(SUM(O1093:AB1093)&gt;0,K1093,"")</f>
        <v/>
      </c>
      <c r="BC1093" s="196" t="str">
        <f>IF(SUM(O1093:AB1093)&gt;0,"ITEM","")</f>
        <v/>
      </c>
      <c r="BD1093" s="127" t="str">
        <f>IF(BE1093="","",MAX(BD$868:BD1092)+1)</f>
        <v/>
      </c>
      <c r="BG1093" s="200" t="str">
        <f t="shared" si="85"/>
        <v/>
      </c>
      <c r="BH1093" s="199" t="str">
        <f t="shared" si="86"/>
        <v/>
      </c>
      <c r="BI1093" s="199" t="str">
        <f t="shared" si="87"/>
        <v/>
      </c>
      <c r="BJ1093" s="199" t="str">
        <f t="shared" si="88"/>
        <v/>
      </c>
      <c r="BK1093" s="199" t="str">
        <f t="shared" si="89"/>
        <v/>
      </c>
      <c r="BL1093" s="199" t="str">
        <f t="shared" si="90"/>
        <v/>
      </c>
      <c r="BM1093" s="199" t="str">
        <f t="shared" si="91"/>
        <v/>
      </c>
      <c r="BN1093" s="199" t="str">
        <f t="shared" si="92"/>
        <v/>
      </c>
      <c r="BO1093" s="199" t="str">
        <f t="shared" si="93"/>
        <v/>
      </c>
      <c r="BP1093" s="199" t="str">
        <f t="shared" si="94"/>
        <v/>
      </c>
      <c r="BQ1093" s="202" t="str">
        <f t="shared" si="95"/>
        <v/>
      </c>
      <c r="BR1093" s="200" t="str">
        <f t="shared" si="96"/>
        <v/>
      </c>
      <c r="BS1093" s="202" t="str">
        <f t="shared" si="97"/>
        <v/>
      </c>
    </row>
    <row r="1094" spans="1:71" ht="20.149999999999999" customHeight="1">
      <c r="A1094" s="53"/>
      <c r="B1094" s="308"/>
      <c r="C1094" s="308"/>
      <c r="D1094" s="308"/>
      <c r="E1094" s="308"/>
      <c r="F1094" s="308"/>
      <c r="G1094" s="308"/>
      <c r="H1094" s="372"/>
      <c r="I1094" s="372"/>
      <c r="J1094" s="373"/>
      <c r="K1094" s="342"/>
      <c r="L1094" s="343"/>
      <c r="M1094" s="343"/>
      <c r="N1094" s="344"/>
      <c r="O1094" s="341"/>
      <c r="P1094" s="341"/>
      <c r="Q1094" s="340"/>
      <c r="R1094" s="340"/>
      <c r="S1094" s="341"/>
      <c r="T1094" s="341"/>
      <c r="U1094" s="340"/>
      <c r="V1094" s="340"/>
      <c r="W1094" s="341"/>
      <c r="X1094" s="341"/>
      <c r="Y1094" s="340"/>
      <c r="Z1094" s="340"/>
      <c r="AA1094" s="341"/>
      <c r="AB1094" s="341"/>
      <c r="AC1094" s="345"/>
      <c r="AD1094" s="346"/>
      <c r="AE1094" s="346"/>
      <c r="AF1094" s="21"/>
      <c r="AG1094" s="339"/>
      <c r="AQ1094" s="63" t="str">
        <f>IFERROR(LEFT(B1093,SEARCH("
",B1093)),B1093)</f>
        <v xml:space="preserve">1.7 Litre Kettle ⚡
</v>
      </c>
      <c r="AR1094" s="127" t="str">
        <f>IF(AS1094="","",MAX(AR$868:AR1093)+1)</f>
        <v/>
      </c>
      <c r="AS1094" s="140" t="str">
        <f>IF(SUM(O1094:AB1094)&gt;0,AQ1094,"")</f>
        <v/>
      </c>
      <c r="AT1094" s="175" t="str">
        <f>IF(O1094&gt;0,O1094,"")</f>
        <v/>
      </c>
      <c r="AU1094" s="143" t="str">
        <f>IF(Q1094&gt;0,Q1094,"")</f>
        <v/>
      </c>
      <c r="AV1094" s="143" t="str">
        <f>IF(S1094&gt;0,S1094,"")</f>
        <v/>
      </c>
      <c r="AW1094" s="143" t="str">
        <f>IF(U1094&gt;0,U1094,"")</f>
        <v/>
      </c>
      <c r="AX1094" s="143" t="str">
        <f>IF(W1094&gt;0,W1094,"")</f>
        <v/>
      </c>
      <c r="AY1094" s="144" t="str">
        <f>IF(Y1094&gt;0,Y1094,"")</f>
        <v/>
      </c>
      <c r="AZ1094" s="144" t="str">
        <f>IF(AA1094&gt;0,AA1094,"")</f>
        <v/>
      </c>
      <c r="BA1094" s="179" t="str">
        <f>IF(SUM(O1094:AB1094)&gt;0,(SUM(O1094:AB1094)*H1093),"")</f>
        <v/>
      </c>
      <c r="BB1094" s="179" t="str">
        <f>IF(SUM(O1094:AB1094)&gt;0,K1094,"")</f>
        <v/>
      </c>
      <c r="BC1094" s="197" t="str">
        <f>IF(SUM(O1094:AB1094)&gt;0,"ITEM","")</f>
        <v/>
      </c>
      <c r="BD1094" s="127" t="str">
        <f>IF(BE1094="","",MAX(BD$868:BD1093)+1)</f>
        <v/>
      </c>
      <c r="BG1094" s="200" t="str">
        <f t="shared" si="85"/>
        <v/>
      </c>
      <c r="BH1094" s="199" t="str">
        <f t="shared" si="86"/>
        <v/>
      </c>
      <c r="BI1094" s="199" t="str">
        <f t="shared" si="87"/>
        <v/>
      </c>
      <c r="BJ1094" s="199" t="str">
        <f t="shared" si="88"/>
        <v/>
      </c>
      <c r="BK1094" s="199" t="str">
        <f t="shared" si="89"/>
        <v/>
      </c>
      <c r="BL1094" s="199" t="str">
        <f t="shared" si="90"/>
        <v/>
      </c>
      <c r="BM1094" s="199" t="str">
        <f t="shared" si="91"/>
        <v/>
      </c>
      <c r="BN1094" s="199" t="str">
        <f t="shared" si="92"/>
        <v/>
      </c>
      <c r="BO1094" s="199" t="str">
        <f t="shared" si="93"/>
        <v/>
      </c>
      <c r="BP1094" s="199" t="str">
        <f t="shared" si="94"/>
        <v/>
      </c>
      <c r="BQ1094" s="202" t="str">
        <f t="shared" si="95"/>
        <v/>
      </c>
      <c r="BR1094" s="200" t="str">
        <f t="shared" si="96"/>
        <v/>
      </c>
      <c r="BS1094" s="202" t="str">
        <f t="shared" si="97"/>
        <v/>
      </c>
    </row>
    <row r="1095" spans="1:71" ht="7.25" customHeight="1">
      <c r="A1095" s="21"/>
      <c r="B1095" s="294"/>
      <c r="C1095" s="294"/>
      <c r="D1095" s="294"/>
      <c r="E1095" s="294"/>
      <c r="F1095" s="294"/>
      <c r="G1095" s="294"/>
      <c r="H1095" s="21"/>
      <c r="I1095" s="21"/>
      <c r="J1095" s="21"/>
      <c r="K1095" s="21"/>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R1095" s="127" t="str">
        <f>IF(AS1095="","",MAX(AR$868:AR1094)+1)</f>
        <v/>
      </c>
      <c r="BD1095" s="127" t="str">
        <f>IF(BE1095="","",MAX(BD$868:BD1094)+1)</f>
        <v/>
      </c>
      <c r="BG1095" s="200" t="str">
        <f t="shared" si="85"/>
        <v/>
      </c>
      <c r="BH1095" s="199" t="str">
        <f t="shared" si="86"/>
        <v/>
      </c>
      <c r="BI1095" s="199" t="str">
        <f t="shared" si="87"/>
        <v/>
      </c>
      <c r="BJ1095" s="199" t="str">
        <f t="shared" si="88"/>
        <v/>
      </c>
      <c r="BK1095" s="199" t="str">
        <f t="shared" si="89"/>
        <v/>
      </c>
      <c r="BL1095" s="199" t="str">
        <f t="shared" si="90"/>
        <v/>
      </c>
      <c r="BM1095" s="199" t="str">
        <f t="shared" si="91"/>
        <v/>
      </c>
      <c r="BN1095" s="199" t="str">
        <f t="shared" si="92"/>
        <v/>
      </c>
      <c r="BO1095" s="199" t="str">
        <f t="shared" si="93"/>
        <v/>
      </c>
      <c r="BP1095" s="199" t="str">
        <f t="shared" si="94"/>
        <v/>
      </c>
      <c r="BQ1095" s="202" t="str">
        <f t="shared" si="95"/>
        <v/>
      </c>
      <c r="BR1095" s="200" t="str">
        <f t="shared" si="96"/>
        <v/>
      </c>
      <c r="BS1095" s="202" t="str">
        <f t="shared" si="97"/>
        <v/>
      </c>
    </row>
    <row r="1096" spans="1:71" ht="20.149999999999999" customHeight="1">
      <c r="A1096" s="53"/>
      <c r="B1096" s="308" t="s">
        <v>635</v>
      </c>
      <c r="C1096" s="308"/>
      <c r="D1096" s="308"/>
      <c r="E1096" s="308"/>
      <c r="F1096" s="308"/>
      <c r="G1096" s="308"/>
      <c r="H1096" s="372">
        <f>VLOOKUP($AG1096,PriceList,3,FALSE)</f>
        <v>8.5500000000000007</v>
      </c>
      <c r="I1096" s="372"/>
      <c r="J1096" s="373"/>
      <c r="K1096" s="342"/>
      <c r="L1096" s="343"/>
      <c r="M1096" s="343"/>
      <c r="N1096" s="344"/>
      <c r="O1096" s="341"/>
      <c r="P1096" s="341"/>
      <c r="Q1096" s="340"/>
      <c r="R1096" s="340"/>
      <c r="S1096" s="341"/>
      <c r="T1096" s="341"/>
      <c r="U1096" s="340"/>
      <c r="V1096" s="340"/>
      <c r="W1096" s="341"/>
      <c r="X1096" s="341"/>
      <c r="Y1096" s="340"/>
      <c r="Z1096" s="340"/>
      <c r="AA1096" s="341"/>
      <c r="AB1096" s="341"/>
      <c r="AC1096" s="345">
        <f>(SUM(O1096:AB1097))*H1096</f>
        <v>0</v>
      </c>
      <c r="AD1096" s="346"/>
      <c r="AE1096" s="346"/>
      <c r="AF1096" s="21"/>
      <c r="AG1096" s="339" t="s">
        <v>636</v>
      </c>
      <c r="AJ1096" s="90" t="b">
        <f>OR(ISERROR(AC1096),ISERROR(H1096))</f>
        <v>0</v>
      </c>
      <c r="AQ1096" s="63" t="str">
        <f>IFERROR(LEFT(B1096,SEARCH("
",B1096)),B1096)</f>
        <v xml:space="preserve">Twining's Everyday
</v>
      </c>
      <c r="AR1096" s="127" t="str">
        <f>IF(AS1096="","",MAX(AR$868:AR1095)+1)</f>
        <v/>
      </c>
      <c r="AS1096" s="176" t="str">
        <f>IF(SUM(O1096:AB1096)&gt;0,AQ1096,"")</f>
        <v/>
      </c>
      <c r="AT1096" s="177" t="str">
        <f>IF(O1096&gt;0,O1096,"")</f>
        <v/>
      </c>
      <c r="AU1096" s="178" t="str">
        <f>IF(Q1096&gt;0,Q1096,"")</f>
        <v/>
      </c>
      <c r="AV1096" s="178" t="str">
        <f>IF(S1096&gt;0,S1096,"")</f>
        <v/>
      </c>
      <c r="AW1096" s="178" t="str">
        <f>IF(U1096&gt;0,U1096,"")</f>
        <v/>
      </c>
      <c r="AX1096" s="178" t="str">
        <f>IF(W1096&gt;0,W1096,"")</f>
        <v/>
      </c>
      <c r="AY1096" s="179" t="str">
        <f>IF(Y1096&gt;0,Y1096,"")</f>
        <v/>
      </c>
      <c r="AZ1096" s="179" t="str">
        <f>IF(AA1096&gt;0,AA1096,"")</f>
        <v/>
      </c>
      <c r="BA1096" s="179" t="str">
        <f>IF(SUM(O1096:AB1096)&gt;0,(SUM(O1096:AB1096)*H1096),"")</f>
        <v/>
      </c>
      <c r="BB1096" s="179" t="str">
        <f>IF(SUM(O1096:AB1096)&gt;0,K1096,"")</f>
        <v/>
      </c>
      <c r="BC1096" s="196" t="str">
        <f>IF(SUM(O1096:AB1096)&gt;0,"ITEM","")</f>
        <v/>
      </c>
      <c r="BD1096" s="127" t="str">
        <f>IF(BE1096="","",MAX(BD$868:BD1095)+1)</f>
        <v/>
      </c>
      <c r="BG1096" s="200" t="str">
        <f t="shared" si="85"/>
        <v/>
      </c>
      <c r="BH1096" s="199" t="str">
        <f t="shared" si="86"/>
        <v/>
      </c>
      <c r="BI1096" s="199" t="str">
        <f t="shared" si="87"/>
        <v/>
      </c>
      <c r="BJ1096" s="199" t="str">
        <f t="shared" si="88"/>
        <v/>
      </c>
      <c r="BK1096" s="199" t="str">
        <f t="shared" si="89"/>
        <v/>
      </c>
      <c r="BL1096" s="199" t="str">
        <f t="shared" si="90"/>
        <v/>
      </c>
      <c r="BM1096" s="199" t="str">
        <f t="shared" si="91"/>
        <v/>
      </c>
      <c r="BN1096" s="199" t="str">
        <f t="shared" si="92"/>
        <v/>
      </c>
      <c r="BO1096" s="199" t="str">
        <f t="shared" si="93"/>
        <v/>
      </c>
      <c r="BP1096" s="199" t="str">
        <f t="shared" si="94"/>
        <v/>
      </c>
      <c r="BQ1096" s="202" t="str">
        <f t="shared" si="95"/>
        <v/>
      </c>
      <c r="BR1096" s="200" t="str">
        <f t="shared" si="96"/>
        <v/>
      </c>
      <c r="BS1096" s="202" t="str">
        <f t="shared" si="97"/>
        <v/>
      </c>
    </row>
    <row r="1097" spans="1:71" ht="20.149999999999999" customHeight="1">
      <c r="A1097" s="53"/>
      <c r="B1097" s="308"/>
      <c r="C1097" s="308"/>
      <c r="D1097" s="308"/>
      <c r="E1097" s="308"/>
      <c r="F1097" s="308"/>
      <c r="G1097" s="308"/>
      <c r="H1097" s="372"/>
      <c r="I1097" s="372"/>
      <c r="J1097" s="373"/>
      <c r="K1097" s="342"/>
      <c r="L1097" s="343"/>
      <c r="M1097" s="343"/>
      <c r="N1097" s="344"/>
      <c r="O1097" s="341"/>
      <c r="P1097" s="341"/>
      <c r="Q1097" s="340"/>
      <c r="R1097" s="340"/>
      <c r="S1097" s="341"/>
      <c r="T1097" s="341"/>
      <c r="U1097" s="340"/>
      <c r="V1097" s="340"/>
      <c r="W1097" s="341"/>
      <c r="X1097" s="341"/>
      <c r="Y1097" s="340"/>
      <c r="Z1097" s="340"/>
      <c r="AA1097" s="341"/>
      <c r="AB1097" s="341"/>
      <c r="AC1097" s="345"/>
      <c r="AD1097" s="346"/>
      <c r="AE1097" s="346"/>
      <c r="AF1097" s="21"/>
      <c r="AG1097" s="339"/>
      <c r="AQ1097" s="63" t="str">
        <f>IFERROR(LEFT(B1096,SEARCH("
",B1096)),B1096)</f>
        <v xml:space="preserve">Twining's Everyday
</v>
      </c>
      <c r="AR1097" s="127" t="str">
        <f>IF(AS1097="","",MAX(AR$868:AR1096)+1)</f>
        <v/>
      </c>
      <c r="AS1097" s="140" t="str">
        <f>IF(SUM(O1097:AB1097)&gt;0,AQ1097,"")</f>
        <v/>
      </c>
      <c r="AT1097" s="175" t="str">
        <f>IF(O1097&gt;0,O1097,"")</f>
        <v/>
      </c>
      <c r="AU1097" s="143" t="str">
        <f>IF(Q1097&gt;0,Q1097,"")</f>
        <v/>
      </c>
      <c r="AV1097" s="143" t="str">
        <f>IF(S1097&gt;0,S1097,"")</f>
        <v/>
      </c>
      <c r="AW1097" s="143" t="str">
        <f>IF(U1097&gt;0,U1097,"")</f>
        <v/>
      </c>
      <c r="AX1097" s="143" t="str">
        <f>IF(W1097&gt;0,W1097,"")</f>
        <v/>
      </c>
      <c r="AY1097" s="144" t="str">
        <f>IF(Y1097&gt;0,Y1097,"")</f>
        <v/>
      </c>
      <c r="AZ1097" s="144" t="str">
        <f>IF(AA1097&gt;0,AA1097,"")</f>
        <v/>
      </c>
      <c r="BA1097" s="179" t="str">
        <f>IF(SUM(O1097:AB1097)&gt;0,(SUM(O1097:AB1097)*H1096),"")</f>
        <v/>
      </c>
      <c r="BB1097" s="179" t="str">
        <f>IF(SUM(O1097:AB1097)&gt;0,K1097,"")</f>
        <v/>
      </c>
      <c r="BC1097" s="197" t="str">
        <f>IF(SUM(O1097:AB1097)&gt;0,"ITEM","")</f>
        <v/>
      </c>
      <c r="BD1097" s="127" t="str">
        <f>IF(BE1097="","",MAX(BD$868:BD1096)+1)</f>
        <v/>
      </c>
      <c r="BG1097" s="200" t="str">
        <f t="shared" si="85"/>
        <v/>
      </c>
      <c r="BH1097" s="199" t="str">
        <f t="shared" si="86"/>
        <v/>
      </c>
      <c r="BI1097" s="199" t="str">
        <f t="shared" si="87"/>
        <v/>
      </c>
      <c r="BJ1097" s="199" t="str">
        <f t="shared" si="88"/>
        <v/>
      </c>
      <c r="BK1097" s="199" t="str">
        <f t="shared" si="89"/>
        <v/>
      </c>
      <c r="BL1097" s="199" t="str">
        <f t="shared" si="90"/>
        <v/>
      </c>
      <c r="BM1097" s="199" t="str">
        <f t="shared" si="91"/>
        <v/>
      </c>
      <c r="BN1097" s="199" t="str">
        <f t="shared" si="92"/>
        <v/>
      </c>
      <c r="BO1097" s="199" t="str">
        <f t="shared" si="93"/>
        <v/>
      </c>
      <c r="BP1097" s="199" t="str">
        <f t="shared" si="94"/>
        <v/>
      </c>
      <c r="BQ1097" s="202" t="str">
        <f t="shared" si="95"/>
        <v/>
      </c>
      <c r="BR1097" s="200" t="str">
        <f t="shared" si="96"/>
        <v/>
      </c>
      <c r="BS1097" s="202" t="str">
        <f t="shared" si="97"/>
        <v/>
      </c>
    </row>
    <row r="1098" spans="1:71" ht="7.25" customHeight="1">
      <c r="A1098" s="21"/>
      <c r="B1098" s="294"/>
      <c r="C1098" s="294"/>
      <c r="D1098" s="294"/>
      <c r="E1098" s="294"/>
      <c r="F1098" s="294"/>
      <c r="G1098" s="294"/>
      <c r="H1098" s="21"/>
      <c r="I1098" s="21"/>
      <c r="J1098" s="21"/>
      <c r="K1098" s="21"/>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R1098" s="127" t="str">
        <f>IF(AS1098="","",MAX(AR$868:AR1097)+1)</f>
        <v/>
      </c>
      <c r="BD1098" s="127" t="str">
        <f>IF(BE1098="","",MAX(BD$868:BD1097)+1)</f>
        <v/>
      </c>
      <c r="BG1098" s="200" t="str">
        <f t="shared" si="85"/>
        <v/>
      </c>
      <c r="BH1098" s="199" t="str">
        <f t="shared" si="86"/>
        <v/>
      </c>
      <c r="BI1098" s="199" t="str">
        <f t="shared" si="87"/>
        <v/>
      </c>
      <c r="BJ1098" s="199" t="str">
        <f t="shared" si="88"/>
        <v/>
      </c>
      <c r="BK1098" s="199" t="str">
        <f t="shared" si="89"/>
        <v/>
      </c>
      <c r="BL1098" s="199" t="str">
        <f t="shared" si="90"/>
        <v/>
      </c>
      <c r="BM1098" s="199" t="str">
        <f t="shared" si="91"/>
        <v/>
      </c>
      <c r="BN1098" s="199" t="str">
        <f t="shared" si="92"/>
        <v/>
      </c>
      <c r="BO1098" s="199" t="str">
        <f t="shared" si="93"/>
        <v/>
      </c>
      <c r="BP1098" s="199" t="str">
        <f t="shared" si="94"/>
        <v/>
      </c>
      <c r="BQ1098" s="202" t="str">
        <f t="shared" si="95"/>
        <v/>
      </c>
      <c r="BR1098" s="200" t="str">
        <f t="shared" si="96"/>
        <v/>
      </c>
      <c r="BS1098" s="202" t="str">
        <f t="shared" si="97"/>
        <v/>
      </c>
    </row>
    <row r="1099" spans="1:71" ht="20.149999999999999" customHeight="1">
      <c r="A1099" s="53"/>
      <c r="B1099" s="308" t="s">
        <v>637</v>
      </c>
      <c r="C1099" s="308"/>
      <c r="D1099" s="308"/>
      <c r="E1099" s="308"/>
      <c r="F1099" s="308"/>
      <c r="G1099" s="308"/>
      <c r="H1099" s="372">
        <f>VLOOKUP($AG1099,PriceList,3,FALSE)</f>
        <v>6.95</v>
      </c>
      <c r="I1099" s="372"/>
      <c r="J1099" s="373"/>
      <c r="K1099" s="342"/>
      <c r="L1099" s="343"/>
      <c r="M1099" s="343"/>
      <c r="N1099" s="344"/>
      <c r="O1099" s="341"/>
      <c r="P1099" s="341"/>
      <c r="Q1099" s="340"/>
      <c r="R1099" s="340"/>
      <c r="S1099" s="341"/>
      <c r="T1099" s="341"/>
      <c r="U1099" s="340"/>
      <c r="V1099" s="340"/>
      <c r="W1099" s="341"/>
      <c r="X1099" s="341"/>
      <c r="Y1099" s="340"/>
      <c r="Z1099" s="340"/>
      <c r="AA1099" s="341"/>
      <c r="AB1099" s="341"/>
      <c r="AC1099" s="345">
        <f>(SUM(O1099:AB1100))*H1099</f>
        <v>0</v>
      </c>
      <c r="AD1099" s="346"/>
      <c r="AE1099" s="346"/>
      <c r="AF1099" s="21"/>
      <c r="AG1099" s="339" t="s">
        <v>638</v>
      </c>
      <c r="AJ1099" s="90" t="b">
        <f>OR(ISERROR(AC1099),ISERROR(H1099))</f>
        <v>0</v>
      </c>
      <c r="AQ1099" s="63" t="str">
        <f>IFERROR(LEFT(B1099,SEARCH("
",B1099)),B1099)</f>
        <v xml:space="preserve">Twining's Herbal &amp;
</v>
      </c>
      <c r="AR1099" s="127" t="str">
        <f>IF(AS1099="","",MAX(AR$868:AR1098)+1)</f>
        <v/>
      </c>
      <c r="AS1099" s="176" t="str">
        <f>IF(SUM(O1099:AB1099)&gt;0,AQ1099,"")</f>
        <v/>
      </c>
      <c r="AT1099" s="177" t="str">
        <f>IF(O1099&gt;0,O1099,"")</f>
        <v/>
      </c>
      <c r="AU1099" s="178" t="str">
        <f>IF(Q1099&gt;0,Q1099,"")</f>
        <v/>
      </c>
      <c r="AV1099" s="178" t="str">
        <f>IF(S1099&gt;0,S1099,"")</f>
        <v/>
      </c>
      <c r="AW1099" s="178" t="str">
        <f>IF(U1099&gt;0,U1099,"")</f>
        <v/>
      </c>
      <c r="AX1099" s="178" t="str">
        <f>IF(W1099&gt;0,W1099,"")</f>
        <v/>
      </c>
      <c r="AY1099" s="179" t="str">
        <f>IF(Y1099&gt;0,Y1099,"")</f>
        <v/>
      </c>
      <c r="AZ1099" s="179" t="str">
        <f>IF(AA1099&gt;0,AA1099,"")</f>
        <v/>
      </c>
      <c r="BA1099" s="179" t="str">
        <f>IF(SUM(O1099:AB1099)&gt;0,(SUM(O1099:AB1099)*H1099),"")</f>
        <v/>
      </c>
      <c r="BB1099" s="179" t="str">
        <f>IF(SUM(O1099:AB1099)&gt;0,K1099,"")</f>
        <v/>
      </c>
      <c r="BC1099" s="196" t="str">
        <f>IF(SUM(O1099:AB1099)&gt;0,"ITEM","")</f>
        <v/>
      </c>
      <c r="BD1099" s="127" t="str">
        <f>IF(BE1099="","",MAX(BD$868:BD1098)+1)</f>
        <v/>
      </c>
      <c r="BG1099" s="200" t="str">
        <f t="shared" si="85"/>
        <v/>
      </c>
      <c r="BH1099" s="199" t="str">
        <f t="shared" si="86"/>
        <v/>
      </c>
      <c r="BI1099" s="199" t="str">
        <f t="shared" si="87"/>
        <v/>
      </c>
      <c r="BJ1099" s="199" t="str">
        <f t="shared" si="88"/>
        <v/>
      </c>
      <c r="BK1099" s="199" t="str">
        <f t="shared" si="89"/>
        <v/>
      </c>
      <c r="BL1099" s="199" t="str">
        <f t="shared" si="90"/>
        <v/>
      </c>
      <c r="BM1099" s="199" t="str">
        <f t="shared" si="91"/>
        <v/>
      </c>
      <c r="BN1099" s="199" t="str">
        <f t="shared" si="92"/>
        <v/>
      </c>
      <c r="BO1099" s="199" t="str">
        <f t="shared" si="93"/>
        <v/>
      </c>
      <c r="BP1099" s="199" t="str">
        <f t="shared" si="94"/>
        <v/>
      </c>
      <c r="BQ1099" s="202" t="str">
        <f t="shared" si="95"/>
        <v/>
      </c>
      <c r="BR1099" s="200" t="str">
        <f t="shared" si="96"/>
        <v/>
      </c>
      <c r="BS1099" s="202" t="str">
        <f t="shared" si="97"/>
        <v/>
      </c>
    </row>
    <row r="1100" spans="1:71" ht="20.149999999999999" customHeight="1">
      <c r="A1100" s="53"/>
      <c r="B1100" s="308"/>
      <c r="C1100" s="308"/>
      <c r="D1100" s="308"/>
      <c r="E1100" s="308"/>
      <c r="F1100" s="308"/>
      <c r="G1100" s="308"/>
      <c r="H1100" s="372"/>
      <c r="I1100" s="372"/>
      <c r="J1100" s="373"/>
      <c r="K1100" s="342"/>
      <c r="L1100" s="343"/>
      <c r="M1100" s="343"/>
      <c r="N1100" s="344"/>
      <c r="O1100" s="341"/>
      <c r="P1100" s="341"/>
      <c r="Q1100" s="340"/>
      <c r="R1100" s="340"/>
      <c r="S1100" s="341"/>
      <c r="T1100" s="341"/>
      <c r="U1100" s="340"/>
      <c r="V1100" s="340"/>
      <c r="W1100" s="341"/>
      <c r="X1100" s="341"/>
      <c r="Y1100" s="340"/>
      <c r="Z1100" s="340"/>
      <c r="AA1100" s="341"/>
      <c r="AB1100" s="341"/>
      <c r="AC1100" s="345"/>
      <c r="AD1100" s="346"/>
      <c r="AE1100" s="346"/>
      <c r="AF1100" s="21"/>
      <c r="AG1100" s="339"/>
      <c r="AQ1100" s="63" t="str">
        <f>IFERROR(LEFT(B1099,SEARCH("
",B1099)),B1099)</f>
        <v xml:space="preserve">Twining's Herbal &amp;
</v>
      </c>
      <c r="AR1100" s="127" t="str">
        <f>IF(AS1100="","",MAX(AR$868:AR1099)+1)</f>
        <v/>
      </c>
      <c r="AS1100" s="140" t="str">
        <f>IF(SUM(O1100:AB1100)&gt;0,AQ1100,"")</f>
        <v/>
      </c>
      <c r="AT1100" s="175" t="str">
        <f>IF(O1100&gt;0,O1100,"")</f>
        <v/>
      </c>
      <c r="AU1100" s="143" t="str">
        <f>IF(Q1100&gt;0,Q1100,"")</f>
        <v/>
      </c>
      <c r="AV1100" s="143" t="str">
        <f>IF(S1100&gt;0,S1100,"")</f>
        <v/>
      </c>
      <c r="AW1100" s="143" t="str">
        <f>IF(U1100&gt;0,U1100,"")</f>
        <v/>
      </c>
      <c r="AX1100" s="143" t="str">
        <f>IF(W1100&gt;0,W1100,"")</f>
        <v/>
      </c>
      <c r="AY1100" s="144" t="str">
        <f>IF(Y1100&gt;0,Y1100,"")</f>
        <v/>
      </c>
      <c r="AZ1100" s="144" t="str">
        <f>IF(AA1100&gt;0,AA1100,"")</f>
        <v/>
      </c>
      <c r="BA1100" s="179" t="str">
        <f>IF(SUM(O1100:AB1100)&gt;0,(SUM(O1100:AB1100)*H1099),"")</f>
        <v/>
      </c>
      <c r="BB1100" s="179" t="str">
        <f>IF(SUM(O1100:AB1100)&gt;0,K1100,"")</f>
        <v/>
      </c>
      <c r="BC1100" s="197" t="str">
        <f>IF(SUM(O1100:AB1100)&gt;0,"ITEM","")</f>
        <v/>
      </c>
      <c r="BD1100" s="127" t="str">
        <f>IF(BE1100="","",MAX(BD$868:BD1099)+1)</f>
        <v/>
      </c>
      <c r="BG1100" s="200" t="str">
        <f t="shared" si="85"/>
        <v/>
      </c>
      <c r="BH1100" s="199" t="str">
        <f t="shared" si="86"/>
        <v/>
      </c>
      <c r="BI1100" s="199" t="str">
        <f t="shared" si="87"/>
        <v/>
      </c>
      <c r="BJ1100" s="199" t="str">
        <f t="shared" si="88"/>
        <v/>
      </c>
      <c r="BK1100" s="199" t="str">
        <f t="shared" si="89"/>
        <v/>
      </c>
      <c r="BL1100" s="199" t="str">
        <f t="shared" si="90"/>
        <v/>
      </c>
      <c r="BM1100" s="199" t="str">
        <f t="shared" si="91"/>
        <v/>
      </c>
      <c r="BN1100" s="199" t="str">
        <f t="shared" si="92"/>
        <v/>
      </c>
      <c r="BO1100" s="199" t="str">
        <f t="shared" si="93"/>
        <v/>
      </c>
      <c r="BP1100" s="199" t="str">
        <f t="shared" si="94"/>
        <v/>
      </c>
      <c r="BQ1100" s="202" t="str">
        <f t="shared" si="95"/>
        <v/>
      </c>
      <c r="BR1100" s="200" t="str">
        <f t="shared" si="96"/>
        <v/>
      </c>
      <c r="BS1100" s="202" t="str">
        <f t="shared" si="97"/>
        <v/>
      </c>
    </row>
    <row r="1101" spans="1:71" ht="7.25" customHeight="1">
      <c r="A1101" s="21"/>
      <c r="B1101" s="294"/>
      <c r="C1101" s="294"/>
      <c r="D1101" s="294"/>
      <c r="E1101" s="294"/>
      <c r="F1101" s="294"/>
      <c r="G1101" s="294"/>
      <c r="H1101" s="21"/>
      <c r="I1101" s="21"/>
      <c r="J1101" s="21"/>
      <c r="K1101" s="21"/>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R1101" s="127" t="str">
        <f>IF(AS1101="","",MAX(AR$868:AR1100)+1)</f>
        <v/>
      </c>
      <c r="BD1101" s="127" t="str">
        <f>IF(BE1101="","",MAX(BD$868:BD1100)+1)</f>
        <v/>
      </c>
      <c r="BG1101" s="200" t="str">
        <f t="shared" si="85"/>
        <v/>
      </c>
      <c r="BH1101" s="199" t="str">
        <f t="shared" si="86"/>
        <v/>
      </c>
      <c r="BI1101" s="199" t="str">
        <f t="shared" si="87"/>
        <v/>
      </c>
      <c r="BJ1101" s="199" t="str">
        <f t="shared" si="88"/>
        <v/>
      </c>
      <c r="BK1101" s="199" t="str">
        <f t="shared" si="89"/>
        <v/>
      </c>
      <c r="BL1101" s="199" t="str">
        <f t="shared" si="90"/>
        <v/>
      </c>
      <c r="BM1101" s="199" t="str">
        <f t="shared" si="91"/>
        <v/>
      </c>
      <c r="BN1101" s="199" t="str">
        <f t="shared" si="92"/>
        <v/>
      </c>
      <c r="BO1101" s="199" t="str">
        <f t="shared" si="93"/>
        <v/>
      </c>
      <c r="BP1101" s="199" t="str">
        <f t="shared" si="94"/>
        <v/>
      </c>
      <c r="BQ1101" s="202" t="str">
        <f t="shared" si="95"/>
        <v/>
      </c>
      <c r="BR1101" s="200" t="str">
        <f t="shared" si="96"/>
        <v/>
      </c>
      <c r="BS1101" s="202" t="str">
        <f t="shared" si="97"/>
        <v/>
      </c>
    </row>
    <row r="1102" spans="1:71" ht="25.25" customHeight="1">
      <c r="A1102" s="53"/>
      <c r="B1102" s="308" t="s">
        <v>639</v>
      </c>
      <c r="C1102" s="308"/>
      <c r="D1102" s="308"/>
      <c r="E1102" s="308"/>
      <c r="F1102" s="308"/>
      <c r="G1102" s="308"/>
      <c r="H1102" s="372">
        <f>VLOOKUP($AG1102,PriceList,3,FALSE)</f>
        <v>16</v>
      </c>
      <c r="I1102" s="372"/>
      <c r="J1102" s="373"/>
      <c r="K1102" s="342"/>
      <c r="L1102" s="343"/>
      <c r="M1102" s="343"/>
      <c r="N1102" s="344"/>
      <c r="O1102" s="341"/>
      <c r="P1102" s="341"/>
      <c r="Q1102" s="340"/>
      <c r="R1102" s="340"/>
      <c r="S1102" s="341"/>
      <c r="T1102" s="341"/>
      <c r="U1102" s="340"/>
      <c r="V1102" s="340"/>
      <c r="W1102" s="341"/>
      <c r="X1102" s="341"/>
      <c r="Y1102" s="340"/>
      <c r="Z1102" s="340"/>
      <c r="AA1102" s="341"/>
      <c r="AB1102" s="341"/>
      <c r="AC1102" s="345">
        <f>(SUM(O1102:AB1103))*H1102</f>
        <v>0</v>
      </c>
      <c r="AD1102" s="346"/>
      <c r="AE1102" s="346"/>
      <c r="AF1102" s="21"/>
      <c r="AG1102" s="339" t="s">
        <v>640</v>
      </c>
      <c r="AJ1102" s="90" t="b">
        <f>OR(ISERROR(AC1102),ISERROR(H1102))</f>
        <v>0</v>
      </c>
      <c r="AQ1102" s="63" t="str">
        <f>IFERROR(LEFT(B1102,SEARCH("
",B1102)),B1102)</f>
        <v xml:space="preserve">Nescafe Original Instant Coffee
</v>
      </c>
      <c r="AR1102" s="127" t="str">
        <f>IF(AS1102="","",MAX(AR$868:AR1101)+1)</f>
        <v/>
      </c>
      <c r="AS1102" s="176" t="str">
        <f>IF(SUM(O1102:AB1102)&gt;0,AQ1102,"")</f>
        <v/>
      </c>
      <c r="AT1102" s="177" t="str">
        <f>IF(O1102&gt;0,O1102,"")</f>
        <v/>
      </c>
      <c r="AU1102" s="178" t="str">
        <f>IF(Q1102&gt;0,Q1102,"")</f>
        <v/>
      </c>
      <c r="AV1102" s="178" t="str">
        <f>IF(S1102&gt;0,S1102,"")</f>
        <v/>
      </c>
      <c r="AW1102" s="178" t="str">
        <f>IF(U1102&gt;0,U1102,"")</f>
        <v/>
      </c>
      <c r="AX1102" s="178" t="str">
        <f>IF(W1102&gt;0,W1102,"")</f>
        <v/>
      </c>
      <c r="AY1102" s="179" t="str">
        <f>IF(Y1102&gt;0,Y1102,"")</f>
        <v/>
      </c>
      <c r="AZ1102" s="179" t="str">
        <f>IF(AA1102&gt;0,AA1102,"")</f>
        <v/>
      </c>
      <c r="BA1102" s="179" t="str">
        <f>IF(SUM(O1102:AB1102)&gt;0,(SUM(O1102:AB1102)*H1102),"")</f>
        <v/>
      </c>
      <c r="BB1102" s="179" t="str">
        <f>IF(SUM(O1102:AB1102)&gt;0,K1102,"")</f>
        <v/>
      </c>
      <c r="BC1102" s="196" t="str">
        <f>IF(SUM(O1102:AB1102)&gt;0,"ITEM","")</f>
        <v/>
      </c>
      <c r="BD1102" s="127" t="str">
        <f>IF(BE1102="","",MAX(BD$868:BD1101)+1)</f>
        <v/>
      </c>
      <c r="BG1102" s="200" t="str">
        <f t="shared" si="85"/>
        <v/>
      </c>
      <c r="BH1102" s="199" t="str">
        <f t="shared" si="86"/>
        <v/>
      </c>
      <c r="BI1102" s="199" t="str">
        <f t="shared" si="87"/>
        <v/>
      </c>
      <c r="BJ1102" s="199" t="str">
        <f t="shared" si="88"/>
        <v/>
      </c>
      <c r="BK1102" s="199" t="str">
        <f t="shared" si="89"/>
        <v/>
      </c>
      <c r="BL1102" s="199" t="str">
        <f t="shared" si="90"/>
        <v/>
      </c>
      <c r="BM1102" s="199" t="str">
        <f t="shared" si="91"/>
        <v/>
      </c>
      <c r="BN1102" s="199" t="str">
        <f t="shared" si="92"/>
        <v/>
      </c>
      <c r="BO1102" s="199" t="str">
        <f t="shared" si="93"/>
        <v/>
      </c>
      <c r="BP1102" s="199" t="str">
        <f t="shared" si="94"/>
        <v/>
      </c>
      <c r="BQ1102" s="202" t="str">
        <f t="shared" si="95"/>
        <v/>
      </c>
      <c r="BR1102" s="200" t="str">
        <f t="shared" si="96"/>
        <v/>
      </c>
      <c r="BS1102" s="202" t="str">
        <f t="shared" si="97"/>
        <v/>
      </c>
    </row>
    <row r="1103" spans="1:71" ht="25.25" customHeight="1">
      <c r="A1103" s="53"/>
      <c r="B1103" s="308"/>
      <c r="C1103" s="308"/>
      <c r="D1103" s="308"/>
      <c r="E1103" s="308"/>
      <c r="F1103" s="308"/>
      <c r="G1103" s="308"/>
      <c r="H1103" s="372"/>
      <c r="I1103" s="372"/>
      <c r="J1103" s="373"/>
      <c r="K1103" s="342"/>
      <c r="L1103" s="343"/>
      <c r="M1103" s="343"/>
      <c r="N1103" s="344"/>
      <c r="O1103" s="341"/>
      <c r="P1103" s="341"/>
      <c r="Q1103" s="340"/>
      <c r="R1103" s="340"/>
      <c r="S1103" s="341"/>
      <c r="T1103" s="341"/>
      <c r="U1103" s="340"/>
      <c r="V1103" s="340"/>
      <c r="W1103" s="341"/>
      <c r="X1103" s="341"/>
      <c r="Y1103" s="340"/>
      <c r="Z1103" s="340"/>
      <c r="AA1103" s="341"/>
      <c r="AB1103" s="341"/>
      <c r="AC1103" s="345"/>
      <c r="AD1103" s="346"/>
      <c r="AE1103" s="346"/>
      <c r="AF1103" s="21"/>
      <c r="AG1103" s="339"/>
      <c r="AQ1103" s="63" t="str">
        <f>IFERROR(LEFT(B1102,SEARCH("
",B1102)),B1102)</f>
        <v xml:space="preserve">Nescafe Original Instant Coffee
</v>
      </c>
      <c r="AR1103" s="127" t="str">
        <f>IF(AS1103="","",MAX(AR$868:AR1102)+1)</f>
        <v/>
      </c>
      <c r="AS1103" s="140" t="str">
        <f>IF(SUM(O1103:AB1103)&gt;0,AQ1103,"")</f>
        <v/>
      </c>
      <c r="AT1103" s="175" t="str">
        <f>IF(O1103&gt;0,O1103,"")</f>
        <v/>
      </c>
      <c r="AU1103" s="143" t="str">
        <f>IF(Q1103&gt;0,Q1103,"")</f>
        <v/>
      </c>
      <c r="AV1103" s="143" t="str">
        <f>IF(S1103&gt;0,S1103,"")</f>
        <v/>
      </c>
      <c r="AW1103" s="143" t="str">
        <f>IF(U1103&gt;0,U1103,"")</f>
        <v/>
      </c>
      <c r="AX1103" s="143" t="str">
        <f>IF(W1103&gt;0,W1103,"")</f>
        <v/>
      </c>
      <c r="AY1103" s="144" t="str">
        <f>IF(Y1103&gt;0,Y1103,"")</f>
        <v/>
      </c>
      <c r="AZ1103" s="144" t="str">
        <f>IF(AA1103&gt;0,AA1103,"")</f>
        <v/>
      </c>
      <c r="BA1103" s="179" t="str">
        <f>IF(SUM(O1103:AB1103)&gt;0,(SUM(O1103:AB1103)*H1102),"")</f>
        <v/>
      </c>
      <c r="BB1103" s="179" t="str">
        <f>IF(SUM(O1103:AB1103)&gt;0,K1103,"")</f>
        <v/>
      </c>
      <c r="BC1103" s="197" t="str">
        <f>IF(SUM(O1103:AB1103)&gt;0,"ITEM","")</f>
        <v/>
      </c>
      <c r="BD1103" s="127" t="str">
        <f>IF(BE1103="","",MAX(BD$868:BD1102)+1)</f>
        <v/>
      </c>
      <c r="BG1103" s="200" t="str">
        <f t="shared" si="85"/>
        <v/>
      </c>
      <c r="BH1103" s="199" t="str">
        <f t="shared" si="86"/>
        <v/>
      </c>
      <c r="BI1103" s="199" t="str">
        <f t="shared" si="87"/>
        <v/>
      </c>
      <c r="BJ1103" s="199" t="str">
        <f t="shared" si="88"/>
        <v/>
      </c>
      <c r="BK1103" s="199" t="str">
        <f t="shared" si="89"/>
        <v/>
      </c>
      <c r="BL1103" s="199" t="str">
        <f t="shared" si="90"/>
        <v/>
      </c>
      <c r="BM1103" s="199" t="str">
        <f t="shared" si="91"/>
        <v/>
      </c>
      <c r="BN1103" s="199" t="str">
        <f t="shared" si="92"/>
        <v/>
      </c>
      <c r="BO1103" s="199" t="str">
        <f t="shared" si="93"/>
        <v/>
      </c>
      <c r="BP1103" s="199" t="str">
        <f t="shared" si="94"/>
        <v/>
      </c>
      <c r="BQ1103" s="202" t="str">
        <f t="shared" si="95"/>
        <v/>
      </c>
      <c r="BR1103" s="200" t="str">
        <f t="shared" si="96"/>
        <v/>
      </c>
      <c r="BS1103" s="202" t="str">
        <f t="shared" si="97"/>
        <v/>
      </c>
    </row>
    <row r="1104" spans="1:71" ht="7.25" customHeight="1">
      <c r="A1104" s="21"/>
      <c r="B1104" s="294"/>
      <c r="C1104" s="294"/>
      <c r="D1104" s="294"/>
      <c r="E1104" s="294"/>
      <c r="F1104" s="294"/>
      <c r="G1104" s="294"/>
      <c r="H1104" s="21"/>
      <c r="I1104" s="21"/>
      <c r="J1104" s="21"/>
      <c r="K1104" s="21"/>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R1104" s="127" t="str">
        <f>IF(AS1104="","",MAX(AR$868:AR1103)+1)</f>
        <v/>
      </c>
      <c r="BD1104" s="127" t="str">
        <f>IF(BE1104="","",MAX(BD$868:BD1103)+1)</f>
        <v/>
      </c>
      <c r="BG1104" s="200" t="str">
        <f t="shared" si="85"/>
        <v/>
      </c>
      <c r="BH1104" s="199" t="str">
        <f t="shared" si="86"/>
        <v/>
      </c>
      <c r="BI1104" s="199" t="str">
        <f t="shared" si="87"/>
        <v/>
      </c>
      <c r="BJ1104" s="199" t="str">
        <f t="shared" si="88"/>
        <v/>
      </c>
      <c r="BK1104" s="199" t="str">
        <f t="shared" si="89"/>
        <v/>
      </c>
      <c r="BL1104" s="199" t="str">
        <f t="shared" si="90"/>
        <v/>
      </c>
      <c r="BM1104" s="199" t="str">
        <f t="shared" si="91"/>
        <v/>
      </c>
      <c r="BN1104" s="199" t="str">
        <f t="shared" si="92"/>
        <v/>
      </c>
      <c r="BO1104" s="199" t="str">
        <f t="shared" si="93"/>
        <v/>
      </c>
      <c r="BP1104" s="199" t="str">
        <f t="shared" si="94"/>
        <v/>
      </c>
      <c r="BQ1104" s="202" t="str">
        <f t="shared" si="95"/>
        <v/>
      </c>
      <c r="BR1104" s="200" t="str">
        <f t="shared" si="96"/>
        <v/>
      </c>
      <c r="BS1104" s="202" t="str">
        <f t="shared" si="97"/>
        <v/>
      </c>
    </row>
    <row r="1105" spans="1:71" ht="25.25" customHeight="1">
      <c r="A1105" s="53"/>
      <c r="B1105" s="308" t="s">
        <v>641</v>
      </c>
      <c r="C1105" s="308"/>
      <c r="D1105" s="308"/>
      <c r="E1105" s="308"/>
      <c r="F1105" s="308"/>
      <c r="G1105" s="308"/>
      <c r="H1105" s="372">
        <f>VLOOKUP($AG1105,PriceList,3,FALSE)</f>
        <v>4.25</v>
      </c>
      <c r="I1105" s="372"/>
      <c r="J1105" s="373"/>
      <c r="K1105" s="342"/>
      <c r="L1105" s="343"/>
      <c r="M1105" s="343"/>
      <c r="N1105" s="344"/>
      <c r="O1105" s="341"/>
      <c r="P1105" s="341"/>
      <c r="Q1105" s="340"/>
      <c r="R1105" s="340"/>
      <c r="S1105" s="341"/>
      <c r="T1105" s="341"/>
      <c r="U1105" s="340"/>
      <c r="V1105" s="340"/>
      <c r="W1105" s="341"/>
      <c r="X1105" s="341"/>
      <c r="Y1105" s="340"/>
      <c r="Z1105" s="340"/>
      <c r="AA1105" s="341"/>
      <c r="AB1105" s="341"/>
      <c r="AC1105" s="345">
        <f>(SUM(O1105:AB1106))*H1105</f>
        <v>0</v>
      </c>
      <c r="AD1105" s="346"/>
      <c r="AE1105" s="346"/>
      <c r="AF1105" s="21"/>
      <c r="AG1105" s="339" t="s">
        <v>642</v>
      </c>
      <c r="AJ1105" s="90" t="b">
        <f>OR(ISERROR(AC1105),ISERROR(H1105))</f>
        <v>0</v>
      </c>
      <c r="AQ1105" s="63" t="str">
        <f>IFERROR(LEFT(B1105,SEARCH("
",B1105)),B1105)</f>
        <v xml:space="preserve">Fairtrade White Sugar Sticks x 100**
</v>
      </c>
      <c r="AR1105" s="127" t="str">
        <f>IF(AS1105="","",MAX(AR$868:AR1104)+1)</f>
        <v/>
      </c>
      <c r="AS1105" s="176" t="str">
        <f>IF(SUM(O1105:AB1105)&gt;0,AQ1105,"")</f>
        <v/>
      </c>
      <c r="AT1105" s="177" t="str">
        <f>IF(O1105&gt;0,O1105,"")</f>
        <v/>
      </c>
      <c r="AU1105" s="178" t="str">
        <f>IF(Q1105&gt;0,Q1105,"")</f>
        <v/>
      </c>
      <c r="AV1105" s="178" t="str">
        <f>IF(S1105&gt;0,S1105,"")</f>
        <v/>
      </c>
      <c r="AW1105" s="178" t="str">
        <f>IF(U1105&gt;0,U1105,"")</f>
        <v/>
      </c>
      <c r="AX1105" s="178" t="str">
        <f>IF(W1105&gt;0,W1105,"")</f>
        <v/>
      </c>
      <c r="AY1105" s="179" t="str">
        <f>IF(Y1105&gt;0,Y1105,"")</f>
        <v/>
      </c>
      <c r="AZ1105" s="179" t="str">
        <f>IF(AA1105&gt;0,AA1105,"")</f>
        <v/>
      </c>
      <c r="BA1105" s="179" t="str">
        <f>IF(SUM(O1105:AB1105)&gt;0,(SUM(O1105:AB1105)*H1105),"")</f>
        <v/>
      </c>
      <c r="BB1105" s="179" t="str">
        <f>IF(SUM(O1105:AB1105)&gt;0,K1105,"")</f>
        <v/>
      </c>
      <c r="BC1105" s="196" t="str">
        <f>IF(SUM(O1105:AB1105)&gt;0,"ITEM","")</f>
        <v/>
      </c>
      <c r="BD1105" s="127" t="str">
        <f>IF(BE1105="","",MAX(BD$868:BD1104)+1)</f>
        <v/>
      </c>
      <c r="BG1105" s="200" t="str">
        <f t="shared" si="85"/>
        <v/>
      </c>
      <c r="BH1105" s="199" t="str">
        <f t="shared" si="86"/>
        <v/>
      </c>
      <c r="BI1105" s="199" t="str">
        <f t="shared" si="87"/>
        <v/>
      </c>
      <c r="BJ1105" s="199" t="str">
        <f t="shared" si="88"/>
        <v/>
      </c>
      <c r="BK1105" s="199" t="str">
        <f t="shared" si="89"/>
        <v/>
      </c>
      <c r="BL1105" s="199" t="str">
        <f t="shared" si="90"/>
        <v/>
      </c>
      <c r="BM1105" s="199" t="str">
        <f t="shared" si="91"/>
        <v/>
      </c>
      <c r="BN1105" s="199" t="str">
        <f t="shared" si="92"/>
        <v/>
      </c>
      <c r="BO1105" s="199" t="str">
        <f t="shared" si="93"/>
        <v/>
      </c>
      <c r="BP1105" s="199" t="str">
        <f t="shared" si="94"/>
        <v/>
      </c>
      <c r="BQ1105" s="202" t="str">
        <f t="shared" si="95"/>
        <v/>
      </c>
      <c r="BR1105" s="200" t="str">
        <f t="shared" si="96"/>
        <v/>
      </c>
      <c r="BS1105" s="202" t="str">
        <f t="shared" si="97"/>
        <v/>
      </c>
    </row>
    <row r="1106" spans="1:71" ht="25.25" customHeight="1">
      <c r="A1106" s="53"/>
      <c r="B1106" s="308"/>
      <c r="C1106" s="308"/>
      <c r="D1106" s="308"/>
      <c r="E1106" s="308"/>
      <c r="F1106" s="308"/>
      <c r="G1106" s="308"/>
      <c r="H1106" s="372"/>
      <c r="I1106" s="372"/>
      <c r="J1106" s="373"/>
      <c r="K1106" s="342"/>
      <c r="L1106" s="343"/>
      <c r="M1106" s="343"/>
      <c r="N1106" s="344"/>
      <c r="O1106" s="341"/>
      <c r="P1106" s="341"/>
      <c r="Q1106" s="340"/>
      <c r="R1106" s="340"/>
      <c r="S1106" s="341"/>
      <c r="T1106" s="341"/>
      <c r="U1106" s="340"/>
      <c r="V1106" s="340"/>
      <c r="W1106" s="341"/>
      <c r="X1106" s="341"/>
      <c r="Y1106" s="340"/>
      <c r="Z1106" s="340"/>
      <c r="AA1106" s="341"/>
      <c r="AB1106" s="341"/>
      <c r="AC1106" s="345"/>
      <c r="AD1106" s="346"/>
      <c r="AE1106" s="346"/>
      <c r="AF1106" s="21"/>
      <c r="AG1106" s="339"/>
      <c r="AQ1106" s="63" t="str">
        <f>IFERROR(LEFT(B1105,SEARCH("
",B1105)),B1105)</f>
        <v xml:space="preserve">Fairtrade White Sugar Sticks x 100**
</v>
      </c>
      <c r="AR1106" s="127" t="str">
        <f>IF(AS1106="","",MAX(AR$868:AR1105)+1)</f>
        <v/>
      </c>
      <c r="AS1106" s="140" t="str">
        <f>IF(SUM(O1106:AB1106)&gt;0,AQ1106,"")</f>
        <v/>
      </c>
      <c r="AT1106" s="175" t="str">
        <f>IF(O1106&gt;0,O1106,"")</f>
        <v/>
      </c>
      <c r="AU1106" s="143" t="str">
        <f>IF(Q1106&gt;0,Q1106,"")</f>
        <v/>
      </c>
      <c r="AV1106" s="143" t="str">
        <f>IF(S1106&gt;0,S1106,"")</f>
        <v/>
      </c>
      <c r="AW1106" s="143" t="str">
        <f>IF(U1106&gt;0,U1106,"")</f>
        <v/>
      </c>
      <c r="AX1106" s="143" t="str">
        <f>IF(W1106&gt;0,W1106,"")</f>
        <v/>
      </c>
      <c r="AY1106" s="144" t="str">
        <f>IF(Y1106&gt;0,Y1106,"")</f>
        <v/>
      </c>
      <c r="AZ1106" s="144" t="str">
        <f>IF(AA1106&gt;0,AA1106,"")</f>
        <v/>
      </c>
      <c r="BA1106" s="179" t="str">
        <f>IF(SUM(O1106:AB1106)&gt;0,(SUM(O1106:AB1106)*H1105),"")</f>
        <v/>
      </c>
      <c r="BB1106" s="179" t="str">
        <f>IF(SUM(O1106:AB1106)&gt;0,K1106,"")</f>
        <v/>
      </c>
      <c r="BC1106" s="197" t="str">
        <f>IF(SUM(O1106:AB1106)&gt;0,"ITEM","")</f>
        <v/>
      </c>
      <c r="BD1106" s="127" t="str">
        <f>IF(BE1106="","",MAX(BD$868:BD1105)+1)</f>
        <v/>
      </c>
      <c r="BG1106" s="200" t="str">
        <f t="shared" si="85"/>
        <v/>
      </c>
      <c r="BH1106" s="199" t="str">
        <f t="shared" si="86"/>
        <v/>
      </c>
      <c r="BI1106" s="199" t="str">
        <f t="shared" si="87"/>
        <v/>
      </c>
      <c r="BJ1106" s="199" t="str">
        <f t="shared" si="88"/>
        <v/>
      </c>
      <c r="BK1106" s="199" t="str">
        <f t="shared" si="89"/>
        <v/>
      </c>
      <c r="BL1106" s="199" t="str">
        <f t="shared" si="90"/>
        <v/>
      </c>
      <c r="BM1106" s="199" t="str">
        <f t="shared" si="91"/>
        <v/>
      </c>
      <c r="BN1106" s="199" t="str">
        <f t="shared" si="92"/>
        <v/>
      </c>
      <c r="BO1106" s="199" t="str">
        <f t="shared" si="93"/>
        <v/>
      </c>
      <c r="BP1106" s="199" t="str">
        <f t="shared" si="94"/>
        <v/>
      </c>
      <c r="BQ1106" s="202" t="str">
        <f t="shared" si="95"/>
        <v/>
      </c>
      <c r="BR1106" s="200" t="str">
        <f t="shared" si="96"/>
        <v/>
      </c>
      <c r="BS1106" s="202" t="str">
        <f t="shared" si="97"/>
        <v/>
      </c>
    </row>
    <row r="1107" spans="1:71" ht="7.25" customHeight="1">
      <c r="A1107" s="21"/>
      <c r="B1107" s="294"/>
      <c r="C1107" s="294"/>
      <c r="D1107" s="294"/>
      <c r="E1107" s="294"/>
      <c r="F1107" s="294"/>
      <c r="G1107" s="294"/>
      <c r="H1107" s="21"/>
      <c r="I1107" s="21"/>
      <c r="J1107" s="21"/>
      <c r="K1107" s="21"/>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R1107" s="127" t="str">
        <f>IF(AS1107="","",MAX(AR$868:AR1106)+1)</f>
        <v/>
      </c>
      <c r="BD1107" s="127" t="str">
        <f>IF(BE1107="","",MAX(BD$868:BD1106)+1)</f>
        <v/>
      </c>
      <c r="BG1107" s="200" t="str">
        <f t="shared" si="85"/>
        <v/>
      </c>
      <c r="BH1107" s="199" t="str">
        <f t="shared" si="86"/>
        <v/>
      </c>
      <c r="BI1107" s="199" t="str">
        <f t="shared" si="87"/>
        <v/>
      </c>
      <c r="BJ1107" s="199" t="str">
        <f t="shared" si="88"/>
        <v/>
      </c>
      <c r="BK1107" s="199" t="str">
        <f t="shared" si="89"/>
        <v/>
      </c>
      <c r="BL1107" s="199" t="str">
        <f t="shared" si="90"/>
        <v/>
      </c>
      <c r="BM1107" s="199" t="str">
        <f t="shared" si="91"/>
        <v/>
      </c>
      <c r="BN1107" s="199" t="str">
        <f t="shared" si="92"/>
        <v/>
      </c>
      <c r="BO1107" s="199" t="str">
        <f t="shared" si="93"/>
        <v/>
      </c>
      <c r="BP1107" s="199" t="str">
        <f t="shared" si="94"/>
        <v/>
      </c>
      <c r="BQ1107" s="202" t="str">
        <f t="shared" si="95"/>
        <v/>
      </c>
      <c r="BR1107" s="200" t="str">
        <f t="shared" si="96"/>
        <v/>
      </c>
      <c r="BS1107" s="202" t="str">
        <f t="shared" si="97"/>
        <v/>
      </c>
    </row>
    <row r="1108" spans="1:71" ht="25.25" customHeight="1">
      <c r="A1108" s="53"/>
      <c r="B1108" s="308" t="s">
        <v>643</v>
      </c>
      <c r="C1108" s="308"/>
      <c r="D1108" s="308"/>
      <c r="E1108" s="308"/>
      <c r="F1108" s="308"/>
      <c r="G1108" s="308"/>
      <c r="H1108" s="372">
        <f>VLOOKUP($AG1108,PriceList,3,FALSE)</f>
        <v>4.25</v>
      </c>
      <c r="I1108" s="372"/>
      <c r="J1108" s="373"/>
      <c r="K1108" s="342"/>
      <c r="L1108" s="343"/>
      <c r="M1108" s="343"/>
      <c r="N1108" s="344"/>
      <c r="O1108" s="341"/>
      <c r="P1108" s="341"/>
      <c r="Q1108" s="340"/>
      <c r="R1108" s="340"/>
      <c r="S1108" s="341"/>
      <c r="T1108" s="341"/>
      <c r="U1108" s="340"/>
      <c r="V1108" s="340"/>
      <c r="W1108" s="341"/>
      <c r="X1108" s="341"/>
      <c r="Y1108" s="340"/>
      <c r="Z1108" s="340"/>
      <c r="AA1108" s="341"/>
      <c r="AB1108" s="341"/>
      <c r="AC1108" s="345">
        <f>(SUM(O1108:AB1109))*H1108</f>
        <v>0</v>
      </c>
      <c r="AD1108" s="346"/>
      <c r="AE1108" s="346"/>
      <c r="AF1108" s="21"/>
      <c r="AG1108" s="339" t="s">
        <v>644</v>
      </c>
      <c r="AJ1108" s="90" t="b">
        <f>OR(ISERROR(AC1108),ISERROR(H1108))</f>
        <v>0</v>
      </c>
      <c r="AQ1108" s="63" t="str">
        <f>IFERROR(LEFT(B1108,SEARCH("
",B1108)),B1108)</f>
        <v xml:space="preserve">Brown Sugar Sticks
</v>
      </c>
      <c r="AR1108" s="127" t="str">
        <f>IF(AS1108="","",MAX(AR$868:AR1107)+1)</f>
        <v/>
      </c>
      <c r="AS1108" s="176" t="str">
        <f>IF(SUM(O1108:AB1108)&gt;0,AQ1108,"")</f>
        <v/>
      </c>
      <c r="AT1108" s="177" t="str">
        <f>IF(O1108&gt;0,O1108,"")</f>
        <v/>
      </c>
      <c r="AU1108" s="178" t="str">
        <f>IF(Q1108&gt;0,Q1108,"")</f>
        <v/>
      </c>
      <c r="AV1108" s="178" t="str">
        <f>IF(S1108&gt;0,S1108,"")</f>
        <v/>
      </c>
      <c r="AW1108" s="178" t="str">
        <f>IF(U1108&gt;0,U1108,"")</f>
        <v/>
      </c>
      <c r="AX1108" s="178" t="str">
        <f>IF(W1108&gt;0,W1108,"")</f>
        <v/>
      </c>
      <c r="AY1108" s="179" t="str">
        <f>IF(Y1108&gt;0,Y1108,"")</f>
        <v/>
      </c>
      <c r="AZ1108" s="179" t="str">
        <f>IF(AA1108&gt;0,AA1108,"")</f>
        <v/>
      </c>
      <c r="BA1108" s="179" t="str">
        <f>IF(SUM(O1108:AB1108)&gt;0,(SUM(O1108:AB1108)*H1108),"")</f>
        <v/>
      </c>
      <c r="BB1108" s="179" t="str">
        <f>IF(SUM(O1108:AB1108)&gt;0,K1108,"")</f>
        <v/>
      </c>
      <c r="BC1108" s="196" t="str">
        <f>IF(SUM(O1108:AB1108)&gt;0,"ITEM","")</f>
        <v/>
      </c>
      <c r="BD1108" s="127" t="str">
        <f>IF(BE1108="","",MAX(BD$868:BD1107)+1)</f>
        <v/>
      </c>
      <c r="BG1108" s="200" t="str">
        <f t="shared" si="85"/>
        <v/>
      </c>
      <c r="BH1108" s="199" t="str">
        <f t="shared" si="86"/>
        <v/>
      </c>
      <c r="BI1108" s="199" t="str">
        <f t="shared" si="87"/>
        <v/>
      </c>
      <c r="BJ1108" s="199" t="str">
        <f t="shared" si="88"/>
        <v/>
      </c>
      <c r="BK1108" s="199" t="str">
        <f t="shared" si="89"/>
        <v/>
      </c>
      <c r="BL1108" s="199" t="str">
        <f t="shared" si="90"/>
        <v/>
      </c>
      <c r="BM1108" s="199" t="str">
        <f t="shared" si="91"/>
        <v/>
      </c>
      <c r="BN1108" s="199" t="str">
        <f t="shared" si="92"/>
        <v/>
      </c>
      <c r="BO1108" s="199" t="str">
        <f t="shared" si="93"/>
        <v/>
      </c>
      <c r="BP1108" s="199" t="str">
        <f t="shared" si="94"/>
        <v/>
      </c>
      <c r="BQ1108" s="202" t="str">
        <f t="shared" si="95"/>
        <v/>
      </c>
      <c r="BR1108" s="200" t="str">
        <f t="shared" si="96"/>
        <v/>
      </c>
      <c r="BS1108" s="202" t="str">
        <f t="shared" si="97"/>
        <v/>
      </c>
    </row>
    <row r="1109" spans="1:71" ht="25.25" customHeight="1">
      <c r="A1109" s="53"/>
      <c r="B1109" s="308"/>
      <c r="C1109" s="308"/>
      <c r="D1109" s="308"/>
      <c r="E1109" s="308"/>
      <c r="F1109" s="308"/>
      <c r="G1109" s="308"/>
      <c r="H1109" s="372"/>
      <c r="I1109" s="372"/>
      <c r="J1109" s="373"/>
      <c r="K1109" s="342"/>
      <c r="L1109" s="343"/>
      <c r="M1109" s="343"/>
      <c r="N1109" s="344"/>
      <c r="O1109" s="341"/>
      <c r="P1109" s="341"/>
      <c r="Q1109" s="340"/>
      <c r="R1109" s="340"/>
      <c r="S1109" s="341"/>
      <c r="T1109" s="341"/>
      <c r="U1109" s="340"/>
      <c r="V1109" s="340"/>
      <c r="W1109" s="341"/>
      <c r="X1109" s="341"/>
      <c r="Y1109" s="340"/>
      <c r="Z1109" s="340"/>
      <c r="AA1109" s="341"/>
      <c r="AB1109" s="341"/>
      <c r="AC1109" s="345"/>
      <c r="AD1109" s="346"/>
      <c r="AE1109" s="346"/>
      <c r="AF1109" s="21"/>
      <c r="AG1109" s="339"/>
      <c r="AQ1109" s="63" t="str">
        <f>IFERROR(LEFT(B1108,SEARCH("
",B1108)),B1108)</f>
        <v xml:space="preserve">Brown Sugar Sticks
</v>
      </c>
      <c r="AR1109" s="127" t="str">
        <f>IF(AS1109="","",MAX(AR$868:AR1108)+1)</f>
        <v/>
      </c>
      <c r="AS1109" s="140" t="str">
        <f>IF(SUM(O1109:AB1109)&gt;0,AQ1109,"")</f>
        <v/>
      </c>
      <c r="AT1109" s="175" t="str">
        <f>IF(O1109&gt;0,O1109,"")</f>
        <v/>
      </c>
      <c r="AU1109" s="143" t="str">
        <f>IF(Q1109&gt;0,Q1109,"")</f>
        <v/>
      </c>
      <c r="AV1109" s="143" t="str">
        <f>IF(S1109&gt;0,S1109,"")</f>
        <v/>
      </c>
      <c r="AW1109" s="143" t="str">
        <f>IF(U1109&gt;0,U1109,"")</f>
        <v/>
      </c>
      <c r="AX1109" s="143" t="str">
        <f>IF(W1109&gt;0,W1109,"")</f>
        <v/>
      </c>
      <c r="AY1109" s="144" t="str">
        <f>IF(Y1109&gt;0,Y1109,"")</f>
        <v/>
      </c>
      <c r="AZ1109" s="144" t="str">
        <f>IF(AA1109&gt;0,AA1109,"")</f>
        <v/>
      </c>
      <c r="BA1109" s="179" t="str">
        <f>IF(SUM(O1109:AB1109)&gt;0,(SUM(O1109:AB1109)*H1108),"")</f>
        <v/>
      </c>
      <c r="BB1109" s="179" t="str">
        <f>IF(SUM(O1109:AB1109)&gt;0,K1109,"")</f>
        <v/>
      </c>
      <c r="BC1109" s="197" t="str">
        <f>IF(SUM(O1109:AB1109)&gt;0,"ITEM","")</f>
        <v/>
      </c>
      <c r="BD1109" s="127" t="str">
        <f>IF(BE1109="","",MAX(BD$868:BD1108)+1)</f>
        <v/>
      </c>
      <c r="BG1109" s="200" t="str">
        <f t="shared" si="85"/>
        <v/>
      </c>
      <c r="BH1109" s="199" t="str">
        <f t="shared" si="86"/>
        <v/>
      </c>
      <c r="BI1109" s="199" t="str">
        <f t="shared" si="87"/>
        <v/>
      </c>
      <c r="BJ1109" s="199" t="str">
        <f t="shared" si="88"/>
        <v/>
      </c>
      <c r="BK1109" s="199" t="str">
        <f t="shared" si="89"/>
        <v/>
      </c>
      <c r="BL1109" s="199" t="str">
        <f t="shared" si="90"/>
        <v/>
      </c>
      <c r="BM1109" s="199" t="str">
        <f t="shared" si="91"/>
        <v/>
      </c>
      <c r="BN1109" s="199" t="str">
        <f t="shared" si="92"/>
        <v/>
      </c>
      <c r="BO1109" s="199" t="str">
        <f t="shared" si="93"/>
        <v/>
      </c>
      <c r="BP1109" s="199" t="str">
        <f t="shared" si="94"/>
        <v/>
      </c>
      <c r="BQ1109" s="202" t="str">
        <f t="shared" si="95"/>
        <v/>
      </c>
      <c r="BR1109" s="200" t="str">
        <f t="shared" si="96"/>
        <v/>
      </c>
      <c r="BS1109" s="202" t="str">
        <f t="shared" si="97"/>
        <v/>
      </c>
    </row>
    <row r="1110" spans="1:71" ht="7.25" customHeight="1">
      <c r="A1110" s="21"/>
      <c r="B1110" s="294"/>
      <c r="C1110" s="294"/>
      <c r="D1110" s="294"/>
      <c r="E1110" s="294"/>
      <c r="F1110" s="294"/>
      <c r="G1110" s="294"/>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R1110" s="127" t="str">
        <f>IF(AS1110="","",MAX(AR$868:AR1109)+1)</f>
        <v/>
      </c>
      <c r="BD1110" s="127" t="str">
        <f>IF(BE1110="","",MAX(BD$868:BD1109)+1)</f>
        <v/>
      </c>
      <c r="BG1110" s="200" t="str">
        <f t="shared" si="85"/>
        <v/>
      </c>
      <c r="BH1110" s="199" t="str">
        <f t="shared" si="86"/>
        <v/>
      </c>
      <c r="BI1110" s="199" t="str">
        <f t="shared" si="87"/>
        <v/>
      </c>
      <c r="BJ1110" s="199" t="str">
        <f t="shared" si="88"/>
        <v/>
      </c>
      <c r="BK1110" s="199" t="str">
        <f t="shared" si="89"/>
        <v/>
      </c>
      <c r="BL1110" s="199" t="str">
        <f t="shared" si="90"/>
        <v/>
      </c>
      <c r="BM1110" s="199" t="str">
        <f t="shared" si="91"/>
        <v/>
      </c>
      <c r="BN1110" s="199" t="str">
        <f t="shared" si="92"/>
        <v/>
      </c>
      <c r="BO1110" s="199" t="str">
        <f t="shared" si="93"/>
        <v/>
      </c>
      <c r="BP1110" s="199" t="str">
        <f t="shared" si="94"/>
        <v/>
      </c>
      <c r="BQ1110" s="202" t="str">
        <f t="shared" si="95"/>
        <v/>
      </c>
      <c r="BR1110" s="200" t="str">
        <f t="shared" si="96"/>
        <v/>
      </c>
      <c r="BS1110" s="202" t="str">
        <f t="shared" si="97"/>
        <v/>
      </c>
    </row>
    <row r="1111" spans="1:71" ht="25.25" customHeight="1">
      <c r="A1111" s="53"/>
      <c r="B1111" s="308" t="s">
        <v>645</v>
      </c>
      <c r="C1111" s="308"/>
      <c r="D1111" s="308"/>
      <c r="E1111" s="308"/>
      <c r="F1111" s="308"/>
      <c r="G1111" s="308"/>
      <c r="H1111" s="372">
        <f>VLOOKUP($AG1111,PriceList,3,FALSE)</f>
        <v>3.2</v>
      </c>
      <c r="I1111" s="372"/>
      <c r="J1111" s="373"/>
      <c r="K1111" s="342"/>
      <c r="L1111" s="343"/>
      <c r="M1111" s="343"/>
      <c r="N1111" s="344"/>
      <c r="O1111" s="341"/>
      <c r="P1111" s="341"/>
      <c r="Q1111" s="340"/>
      <c r="R1111" s="340"/>
      <c r="S1111" s="341"/>
      <c r="T1111" s="341"/>
      <c r="U1111" s="340"/>
      <c r="V1111" s="340"/>
      <c r="W1111" s="341"/>
      <c r="X1111" s="341"/>
      <c r="Y1111" s="340"/>
      <c r="Z1111" s="340"/>
      <c r="AA1111" s="341"/>
      <c r="AB1111" s="341"/>
      <c r="AC1111" s="345">
        <f>(SUM(O1111:AB1112))*H1111</f>
        <v>0</v>
      </c>
      <c r="AD1111" s="346"/>
      <c r="AE1111" s="346"/>
      <c r="AF1111" s="21"/>
      <c r="AG1111" s="339" t="s">
        <v>646</v>
      </c>
      <c r="AJ1111" s="90" t="b">
        <f>OR(ISERROR(AC1111),ISERROR(H1111))</f>
        <v>0</v>
      </c>
      <c r="AQ1111" s="63" t="str">
        <f>IFERROR(LEFT(B1111,SEARCH("
",B1111)),B1111)</f>
        <v xml:space="preserve">Candarel Sweeteners
</v>
      </c>
      <c r="AR1111" s="127" t="str">
        <f>IF(AS1111="","",MAX(AR$868:AR1110)+1)</f>
        <v/>
      </c>
      <c r="AS1111" s="176" t="str">
        <f>IF(SUM(O1111:AB1111)&gt;0,AQ1111,"")</f>
        <v/>
      </c>
      <c r="AT1111" s="177" t="str">
        <f>IF(O1111&gt;0,O1111,"")</f>
        <v/>
      </c>
      <c r="AU1111" s="178" t="str">
        <f>IF(Q1111&gt;0,Q1111,"")</f>
        <v/>
      </c>
      <c r="AV1111" s="178" t="str">
        <f>IF(S1111&gt;0,S1111,"")</f>
        <v/>
      </c>
      <c r="AW1111" s="178" t="str">
        <f>IF(U1111&gt;0,U1111,"")</f>
        <v/>
      </c>
      <c r="AX1111" s="178" t="str">
        <f>IF(W1111&gt;0,W1111,"")</f>
        <v/>
      </c>
      <c r="AY1111" s="179" t="str">
        <f>IF(Y1111&gt;0,Y1111,"")</f>
        <v/>
      </c>
      <c r="AZ1111" s="179" t="str">
        <f>IF(AA1111&gt;0,AA1111,"")</f>
        <v/>
      </c>
      <c r="BA1111" s="179" t="str">
        <f>IF(SUM(O1111:AB1111)&gt;0,(SUM(O1111:AB1111)*H1111),"")</f>
        <v/>
      </c>
      <c r="BB1111" s="179" t="str">
        <f>IF(SUM(O1111:AB1111)&gt;0,K1111,"")</f>
        <v/>
      </c>
      <c r="BC1111" s="196" t="str">
        <f>IF(SUM(O1111:AB1111)&gt;0,"ITEM","")</f>
        <v/>
      </c>
      <c r="BD1111" s="127" t="str">
        <f>IF(BE1111="","",MAX(BD$868:BD1110)+1)</f>
        <v/>
      </c>
      <c r="BG1111" s="200" t="str">
        <f t="shared" si="85"/>
        <v/>
      </c>
      <c r="BH1111" s="199" t="str">
        <f t="shared" si="86"/>
        <v/>
      </c>
      <c r="BI1111" s="199" t="str">
        <f t="shared" si="87"/>
        <v/>
      </c>
      <c r="BJ1111" s="199" t="str">
        <f t="shared" si="88"/>
        <v/>
      </c>
      <c r="BK1111" s="199" t="str">
        <f t="shared" si="89"/>
        <v/>
      </c>
      <c r="BL1111" s="199" t="str">
        <f t="shared" si="90"/>
        <v/>
      </c>
      <c r="BM1111" s="199" t="str">
        <f t="shared" si="91"/>
        <v/>
      </c>
      <c r="BN1111" s="199" t="str">
        <f t="shared" si="92"/>
        <v/>
      </c>
      <c r="BO1111" s="199" t="str">
        <f t="shared" si="93"/>
        <v/>
      </c>
      <c r="BP1111" s="199" t="str">
        <f t="shared" si="94"/>
        <v/>
      </c>
      <c r="BQ1111" s="202" t="str">
        <f t="shared" si="95"/>
        <v/>
      </c>
      <c r="BR1111" s="200" t="str">
        <f t="shared" si="96"/>
        <v/>
      </c>
      <c r="BS1111" s="202" t="str">
        <f t="shared" si="97"/>
        <v/>
      </c>
    </row>
    <row r="1112" spans="1:71" ht="25.25" customHeight="1">
      <c r="A1112" s="53"/>
      <c r="B1112" s="308"/>
      <c r="C1112" s="308"/>
      <c r="D1112" s="308"/>
      <c r="E1112" s="308"/>
      <c r="F1112" s="308"/>
      <c r="G1112" s="308"/>
      <c r="H1112" s="372"/>
      <c r="I1112" s="372"/>
      <c r="J1112" s="373"/>
      <c r="K1112" s="342"/>
      <c r="L1112" s="343"/>
      <c r="M1112" s="343"/>
      <c r="N1112" s="344"/>
      <c r="O1112" s="341"/>
      <c r="P1112" s="341"/>
      <c r="Q1112" s="340"/>
      <c r="R1112" s="340"/>
      <c r="S1112" s="341"/>
      <c r="T1112" s="341"/>
      <c r="U1112" s="340"/>
      <c r="V1112" s="340"/>
      <c r="W1112" s="341"/>
      <c r="X1112" s="341"/>
      <c r="Y1112" s="340"/>
      <c r="Z1112" s="340"/>
      <c r="AA1112" s="341"/>
      <c r="AB1112" s="341"/>
      <c r="AC1112" s="345"/>
      <c r="AD1112" s="346"/>
      <c r="AE1112" s="346"/>
      <c r="AF1112" s="21"/>
      <c r="AG1112" s="339"/>
      <c r="AQ1112" s="63" t="str">
        <f>IFERROR(LEFT(B1111,SEARCH("
",B1111)),B1111)</f>
        <v xml:space="preserve">Candarel Sweeteners
</v>
      </c>
      <c r="AR1112" s="127" t="str">
        <f>IF(AS1112="","",MAX(AR$868:AR1111)+1)</f>
        <v/>
      </c>
      <c r="AS1112" s="140" t="str">
        <f>IF(SUM(O1112:AB1112)&gt;0,AQ1112,"")</f>
        <v/>
      </c>
      <c r="AT1112" s="175" t="str">
        <f>IF(O1112&gt;0,O1112,"")</f>
        <v/>
      </c>
      <c r="AU1112" s="143" t="str">
        <f>IF(Q1112&gt;0,Q1112,"")</f>
        <v/>
      </c>
      <c r="AV1112" s="143" t="str">
        <f>IF(S1112&gt;0,S1112,"")</f>
        <v/>
      </c>
      <c r="AW1112" s="143" t="str">
        <f>IF(U1112&gt;0,U1112,"")</f>
        <v/>
      </c>
      <c r="AX1112" s="143" t="str">
        <f>IF(W1112&gt;0,W1112,"")</f>
        <v/>
      </c>
      <c r="AY1112" s="144" t="str">
        <f>IF(Y1112&gt;0,Y1112,"")</f>
        <v/>
      </c>
      <c r="AZ1112" s="144" t="str">
        <f>IF(AA1112&gt;0,AA1112,"")</f>
        <v/>
      </c>
      <c r="BA1112" s="179" t="str">
        <f>IF(SUM(O1112:AB1112)&gt;0,(SUM(O1112:AB1112)*H1111),"")</f>
        <v/>
      </c>
      <c r="BB1112" s="179" t="str">
        <f>IF(SUM(O1112:AB1112)&gt;0,K1112,"")</f>
        <v/>
      </c>
      <c r="BC1112" s="197" t="str">
        <f>IF(SUM(O1112:AB1112)&gt;0,"ITEM","")</f>
        <v/>
      </c>
      <c r="BD1112" s="127" t="str">
        <f>IF(BE1112="","",MAX(BD$868:BD1111)+1)</f>
        <v/>
      </c>
      <c r="BG1112" s="200" t="str">
        <f t="shared" ref="BG1112:BG1175" si="98">IFERROR(INDEX($AS$871:$AS$1399,MATCH(ROW()-ROW($BG$855),$AR$871:$AR$1399,0)),"")</f>
        <v/>
      </c>
      <c r="BH1112" s="199" t="str">
        <f t="shared" ref="BH1112:BH1175" si="99">IFERROR(INDEX($AT$871:$AT$1399,MATCH(ROW()-ROW($BH$855),$AR$871:$AR$1399,0)),"")</f>
        <v/>
      </c>
      <c r="BI1112" s="199" t="str">
        <f t="shared" ref="BI1112:BI1175" si="100">IFERROR(INDEX($AU$871:$AU$1399,MATCH(ROW()-ROW($BI$855),$AR$871:$AR$1399,0)),"")</f>
        <v/>
      </c>
      <c r="BJ1112" s="199" t="str">
        <f t="shared" ref="BJ1112:BJ1175" si="101">IFERROR(INDEX($AV$871:$AV$1399,MATCH(ROW()-ROW($BJ$855),$AR$871:$AR$1399,0)),"")</f>
        <v/>
      </c>
      <c r="BK1112" s="199" t="str">
        <f t="shared" ref="BK1112:BK1175" si="102">IFERROR(INDEX($AW$871:$AW$1399,MATCH(ROW()-ROW($BK$855),$AR$871:$AR$1399,0)),"")</f>
        <v/>
      </c>
      <c r="BL1112" s="199" t="str">
        <f t="shared" ref="BL1112:BL1175" si="103">IFERROR(INDEX($AX$871:$AX$1399,MATCH(ROW()-ROW($BL$855),$AR$871:$AR$1399,0)),"")</f>
        <v/>
      </c>
      <c r="BM1112" s="199" t="str">
        <f t="shared" ref="BM1112:BM1175" si="104">IFERROR(INDEX($AY$871:$AY$1399,MATCH(ROW()-ROW($BM$855),$AR$871:$AR$1399,0)),"")</f>
        <v/>
      </c>
      <c r="BN1112" s="199" t="str">
        <f t="shared" ref="BN1112:BN1175" si="105">IFERROR(INDEX($AZ$871:$AZ$1399,MATCH(ROW()-ROW($BN$855),$AR$871:$AR$1399,0)),"")</f>
        <v/>
      </c>
      <c r="BO1112" s="199" t="str">
        <f t="shared" ref="BO1112:BO1175" si="106">IFERROR(INDEX($BA$871:$BA$1399,MATCH(ROW()-ROW($BO$855),$AR$871:$AR$1399,0)),"")</f>
        <v/>
      </c>
      <c r="BP1112" s="199" t="str">
        <f t="shared" ref="BP1112:BP1175" si="107">IFERROR(INDEX($BB$871:$BB$1399,MATCH(ROW()-ROW($BP$855),$AR$871:$AR$1399,0)),"")</f>
        <v/>
      </c>
      <c r="BQ1112" s="202" t="str">
        <f t="shared" ref="BQ1112:BQ1175" si="108">IFERROR(INDEX($BC$871:$BC$1399,MATCH(ROW()-ROW($BQ$855),$AR$871:$AR$1399,0)),"")</f>
        <v/>
      </c>
      <c r="BR1112" s="200" t="str">
        <f t="shared" ref="BR1112:BR1175" si="109">IFERROR(INDEX($BE$871:$BE$1399,MATCH(ROW()-ROW($BR$855),$BD$871:$BD$1399,0)),"")</f>
        <v/>
      </c>
      <c r="BS1112" s="202" t="str">
        <f t="shared" ref="BS1112:BS1175" si="110">IFERROR(INDEX($BF$871:$BF$1399,MATCH(ROW()-ROW($BS$855),$BD$871:$BD$1399,0)),"")</f>
        <v/>
      </c>
    </row>
    <row r="1113" spans="1:71" ht="7.25" customHeight="1">
      <c r="A1113" s="21"/>
      <c r="B1113" s="294"/>
      <c r="C1113" s="294"/>
      <c r="D1113" s="294"/>
      <c r="E1113" s="294"/>
      <c r="F1113" s="294"/>
      <c r="G1113" s="294"/>
      <c r="H1113" s="21"/>
      <c r="I1113" s="21"/>
      <c r="J1113" s="21"/>
      <c r="K1113" s="21"/>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R1113" s="127" t="str">
        <f>IF(AS1113="","",MAX(AR$868:AR1112)+1)</f>
        <v/>
      </c>
      <c r="BD1113" s="127" t="str">
        <f>IF(BE1113="","",MAX(BD$868:BD1112)+1)</f>
        <v/>
      </c>
      <c r="BG1113" s="200" t="str">
        <f t="shared" si="98"/>
        <v/>
      </c>
      <c r="BH1113" s="199" t="str">
        <f t="shared" si="99"/>
        <v/>
      </c>
      <c r="BI1113" s="199" t="str">
        <f t="shared" si="100"/>
        <v/>
      </c>
      <c r="BJ1113" s="199" t="str">
        <f t="shared" si="101"/>
        <v/>
      </c>
      <c r="BK1113" s="199" t="str">
        <f t="shared" si="102"/>
        <v/>
      </c>
      <c r="BL1113" s="199" t="str">
        <f t="shared" si="103"/>
        <v/>
      </c>
      <c r="BM1113" s="199" t="str">
        <f t="shared" si="104"/>
        <v/>
      </c>
      <c r="BN1113" s="199" t="str">
        <f t="shared" si="105"/>
        <v/>
      </c>
      <c r="BO1113" s="199" t="str">
        <f t="shared" si="106"/>
        <v/>
      </c>
      <c r="BP1113" s="199" t="str">
        <f t="shared" si="107"/>
        <v/>
      </c>
      <c r="BQ1113" s="202" t="str">
        <f t="shared" si="108"/>
        <v/>
      </c>
      <c r="BR1113" s="200" t="str">
        <f t="shared" si="109"/>
        <v/>
      </c>
      <c r="BS1113" s="202" t="str">
        <f t="shared" si="110"/>
        <v/>
      </c>
    </row>
    <row r="1114" spans="1:71" ht="20.149999999999999" customHeight="1">
      <c r="A1114" s="53"/>
      <c r="B1114" s="308" t="s">
        <v>647</v>
      </c>
      <c r="C1114" s="308"/>
      <c r="D1114" s="308"/>
      <c r="E1114" s="308"/>
      <c r="F1114" s="308"/>
      <c r="G1114" s="308"/>
      <c r="H1114" s="372">
        <f>VLOOKUP($AG1114,PriceList,3,FALSE)</f>
        <v>4.8499999999999996</v>
      </c>
      <c r="I1114" s="372"/>
      <c r="J1114" s="373"/>
      <c r="K1114" s="342"/>
      <c r="L1114" s="343"/>
      <c r="M1114" s="343"/>
      <c r="N1114" s="344"/>
      <c r="O1114" s="341"/>
      <c r="P1114" s="341"/>
      <c r="Q1114" s="340"/>
      <c r="R1114" s="340"/>
      <c r="S1114" s="341"/>
      <c r="T1114" s="341"/>
      <c r="U1114" s="340"/>
      <c r="V1114" s="340"/>
      <c r="W1114" s="341"/>
      <c r="X1114" s="341"/>
      <c r="Y1114" s="340"/>
      <c r="Z1114" s="340"/>
      <c r="AA1114" s="341"/>
      <c r="AB1114" s="341"/>
      <c r="AC1114" s="345">
        <f>(SUM(O1114:AB1115))*H1114</f>
        <v>0</v>
      </c>
      <c r="AD1114" s="346"/>
      <c r="AE1114" s="346"/>
      <c r="AF1114" s="21"/>
      <c r="AG1114" s="339" t="s">
        <v>648</v>
      </c>
      <c r="AJ1114" s="90" t="b">
        <f>OR(ISERROR(AC1114),ISERROR(H1114))</f>
        <v>0</v>
      </c>
      <c r="AQ1114" s="63" t="str">
        <f>IFERROR(LEFT(B1114,SEARCH("
",B1114)),B1114)</f>
        <v xml:space="preserve">Fresh Milk 2 Litres
</v>
      </c>
      <c r="AR1114" s="127" t="str">
        <f>IF(AS1114="","",MAX(AR$868:AR1113)+1)</f>
        <v/>
      </c>
      <c r="AS1114" s="176" t="str">
        <f>IF(SUM(O1114:AB1114)&gt;0,AQ1114,"")</f>
        <v/>
      </c>
      <c r="AT1114" s="177" t="str">
        <f>IF(O1114&gt;0,O1114,"")</f>
        <v/>
      </c>
      <c r="AU1114" s="178" t="str">
        <f>IF(Q1114&gt;0,Q1114,"")</f>
        <v/>
      </c>
      <c r="AV1114" s="178" t="str">
        <f>IF(S1114&gt;0,S1114,"")</f>
        <v/>
      </c>
      <c r="AW1114" s="178" t="str">
        <f>IF(U1114&gt;0,U1114,"")</f>
        <v/>
      </c>
      <c r="AX1114" s="178" t="str">
        <f>IF(W1114&gt;0,W1114,"")</f>
        <v/>
      </c>
      <c r="AY1114" s="179" t="str">
        <f>IF(Y1114&gt;0,Y1114,"")</f>
        <v/>
      </c>
      <c r="AZ1114" s="179" t="str">
        <f>IF(AA1114&gt;0,AA1114,"")</f>
        <v/>
      </c>
      <c r="BA1114" s="179" t="str">
        <f>IF(SUM(O1114:AB1114)&gt;0,(SUM(O1114:AB1114)*H1114),"")</f>
        <v/>
      </c>
      <c r="BB1114" s="179" t="str">
        <f>IF(SUM(O1114:AB1114)&gt;0,K1114,"")</f>
        <v/>
      </c>
      <c r="BC1114" s="196" t="str">
        <f>IF(SUM(O1114:AB1114)&gt;0,"ITEM","")</f>
        <v/>
      </c>
      <c r="BD1114" s="127" t="str">
        <f>IF(BE1114="","",MAX(BD$868:BD1113)+1)</f>
        <v/>
      </c>
      <c r="BG1114" s="200" t="str">
        <f t="shared" si="98"/>
        <v/>
      </c>
      <c r="BH1114" s="199" t="str">
        <f t="shared" si="99"/>
        <v/>
      </c>
      <c r="BI1114" s="199" t="str">
        <f t="shared" si="100"/>
        <v/>
      </c>
      <c r="BJ1114" s="199" t="str">
        <f t="shared" si="101"/>
        <v/>
      </c>
      <c r="BK1114" s="199" t="str">
        <f t="shared" si="102"/>
        <v/>
      </c>
      <c r="BL1114" s="199" t="str">
        <f t="shared" si="103"/>
        <v/>
      </c>
      <c r="BM1114" s="199" t="str">
        <f t="shared" si="104"/>
        <v/>
      </c>
      <c r="BN1114" s="199" t="str">
        <f t="shared" si="105"/>
        <v/>
      </c>
      <c r="BO1114" s="199" t="str">
        <f t="shared" si="106"/>
        <v/>
      </c>
      <c r="BP1114" s="199" t="str">
        <f t="shared" si="107"/>
        <v/>
      </c>
      <c r="BQ1114" s="202" t="str">
        <f t="shared" si="108"/>
        <v/>
      </c>
      <c r="BR1114" s="200" t="str">
        <f t="shared" si="109"/>
        <v/>
      </c>
      <c r="BS1114" s="202" t="str">
        <f t="shared" si="110"/>
        <v/>
      </c>
    </row>
    <row r="1115" spans="1:71" ht="20.149999999999999" customHeight="1">
      <c r="A1115" s="53"/>
      <c r="B1115" s="308"/>
      <c r="C1115" s="308"/>
      <c r="D1115" s="308"/>
      <c r="E1115" s="308"/>
      <c r="F1115" s="308"/>
      <c r="G1115" s="308"/>
      <c r="H1115" s="372"/>
      <c r="I1115" s="372"/>
      <c r="J1115" s="373"/>
      <c r="K1115" s="342"/>
      <c r="L1115" s="343"/>
      <c r="M1115" s="343"/>
      <c r="N1115" s="344"/>
      <c r="O1115" s="341"/>
      <c r="P1115" s="341"/>
      <c r="Q1115" s="340"/>
      <c r="R1115" s="340"/>
      <c r="S1115" s="341"/>
      <c r="T1115" s="341"/>
      <c r="U1115" s="340"/>
      <c r="V1115" s="340"/>
      <c r="W1115" s="341"/>
      <c r="X1115" s="341"/>
      <c r="Y1115" s="340"/>
      <c r="Z1115" s="340"/>
      <c r="AA1115" s="341"/>
      <c r="AB1115" s="341"/>
      <c r="AC1115" s="345"/>
      <c r="AD1115" s="346"/>
      <c r="AE1115" s="346"/>
      <c r="AF1115" s="21"/>
      <c r="AG1115" s="339"/>
      <c r="AQ1115" s="63" t="str">
        <f>IFERROR(LEFT(B1114,SEARCH("
",B1114)),B1114)</f>
        <v xml:space="preserve">Fresh Milk 2 Litres
</v>
      </c>
      <c r="AR1115" s="127" t="str">
        <f>IF(AS1115="","",MAX(AR$868:AR1114)+1)</f>
        <v/>
      </c>
      <c r="AS1115" s="140" t="str">
        <f>IF(SUM(O1115:AB1115)&gt;0,AQ1115,"")</f>
        <v/>
      </c>
      <c r="AT1115" s="175" t="str">
        <f>IF(O1115&gt;0,O1115,"")</f>
        <v/>
      </c>
      <c r="AU1115" s="143" t="str">
        <f>IF(Q1115&gt;0,Q1115,"")</f>
        <v/>
      </c>
      <c r="AV1115" s="143" t="str">
        <f>IF(S1115&gt;0,S1115,"")</f>
        <v/>
      </c>
      <c r="AW1115" s="143" t="str">
        <f>IF(U1115&gt;0,U1115,"")</f>
        <v/>
      </c>
      <c r="AX1115" s="143" t="str">
        <f>IF(W1115&gt;0,W1115,"")</f>
        <v/>
      </c>
      <c r="AY1115" s="144" t="str">
        <f>IF(Y1115&gt;0,Y1115,"")</f>
        <v/>
      </c>
      <c r="AZ1115" s="144" t="str">
        <f>IF(AA1115&gt;0,AA1115,"")</f>
        <v/>
      </c>
      <c r="BA1115" s="179" t="str">
        <f>IF(SUM(O1115:AB1115)&gt;0,(SUM(O1115:AB1115)*H1114),"")</f>
        <v/>
      </c>
      <c r="BB1115" s="179" t="str">
        <f>IF(SUM(O1115:AB1115)&gt;0,K1115,"")</f>
        <v/>
      </c>
      <c r="BC1115" s="197" t="str">
        <f>IF(SUM(O1115:AB1115)&gt;0,"ITEM","")</f>
        <v/>
      </c>
      <c r="BD1115" s="127" t="str">
        <f>IF(BE1115="","",MAX(BD$868:BD1114)+1)</f>
        <v/>
      </c>
      <c r="BG1115" s="200" t="str">
        <f t="shared" si="98"/>
        <v/>
      </c>
      <c r="BH1115" s="199" t="str">
        <f t="shared" si="99"/>
        <v/>
      </c>
      <c r="BI1115" s="199" t="str">
        <f t="shared" si="100"/>
        <v/>
      </c>
      <c r="BJ1115" s="199" t="str">
        <f t="shared" si="101"/>
        <v/>
      </c>
      <c r="BK1115" s="199" t="str">
        <f t="shared" si="102"/>
        <v/>
      </c>
      <c r="BL1115" s="199" t="str">
        <f t="shared" si="103"/>
        <v/>
      </c>
      <c r="BM1115" s="199" t="str">
        <f t="shared" si="104"/>
        <v/>
      </c>
      <c r="BN1115" s="199" t="str">
        <f t="shared" si="105"/>
        <v/>
      </c>
      <c r="BO1115" s="199" t="str">
        <f t="shared" si="106"/>
        <v/>
      </c>
      <c r="BP1115" s="199" t="str">
        <f t="shared" si="107"/>
        <v/>
      </c>
      <c r="BQ1115" s="202" t="str">
        <f t="shared" si="108"/>
        <v/>
      </c>
      <c r="BR1115" s="200" t="str">
        <f t="shared" si="109"/>
        <v/>
      </c>
      <c r="BS1115" s="202" t="str">
        <f t="shared" si="110"/>
        <v/>
      </c>
    </row>
    <row r="1116" spans="1:71" ht="7.25" customHeight="1">
      <c r="A1116" s="21"/>
      <c r="B1116" s="294"/>
      <c r="C1116" s="294"/>
      <c r="D1116" s="294"/>
      <c r="E1116" s="294"/>
      <c r="F1116" s="294"/>
      <c r="G1116" s="294"/>
      <c r="H1116" s="21"/>
      <c r="I1116" s="21"/>
      <c r="J1116" s="21"/>
      <c r="K1116" s="21"/>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R1116" s="127" t="str">
        <f>IF(AS1116="","",MAX(AR$868:AR1115)+1)</f>
        <v/>
      </c>
      <c r="BD1116" s="127" t="str">
        <f>IF(BE1116="","",MAX(BD$868:BD1115)+1)</f>
        <v/>
      </c>
      <c r="BG1116" s="200" t="str">
        <f t="shared" si="98"/>
        <v/>
      </c>
      <c r="BH1116" s="199" t="str">
        <f t="shared" si="99"/>
        <v/>
      </c>
      <c r="BI1116" s="199" t="str">
        <f t="shared" si="100"/>
        <v/>
      </c>
      <c r="BJ1116" s="199" t="str">
        <f t="shared" si="101"/>
        <v/>
      </c>
      <c r="BK1116" s="199" t="str">
        <f t="shared" si="102"/>
        <v/>
      </c>
      <c r="BL1116" s="199" t="str">
        <f t="shared" si="103"/>
        <v/>
      </c>
      <c r="BM1116" s="199" t="str">
        <f t="shared" si="104"/>
        <v/>
      </c>
      <c r="BN1116" s="199" t="str">
        <f t="shared" si="105"/>
        <v/>
      </c>
      <c r="BO1116" s="199" t="str">
        <f t="shared" si="106"/>
        <v/>
      </c>
      <c r="BP1116" s="199" t="str">
        <f t="shared" si="107"/>
        <v/>
      </c>
      <c r="BQ1116" s="202" t="str">
        <f t="shared" si="108"/>
        <v/>
      </c>
      <c r="BR1116" s="200" t="str">
        <f t="shared" si="109"/>
        <v/>
      </c>
      <c r="BS1116" s="202" t="str">
        <f t="shared" si="110"/>
        <v/>
      </c>
    </row>
    <row r="1117" spans="1:71" ht="20.149999999999999" customHeight="1">
      <c r="A1117" s="53"/>
      <c r="B1117" s="308" t="s">
        <v>649</v>
      </c>
      <c r="C1117" s="308"/>
      <c r="D1117" s="308"/>
      <c r="E1117" s="308"/>
      <c r="F1117" s="308"/>
      <c r="G1117" s="308"/>
      <c r="H1117" s="372">
        <f>VLOOKUP($AG1117,PriceList,3,FALSE)</f>
        <v>10.65</v>
      </c>
      <c r="I1117" s="372"/>
      <c r="J1117" s="373"/>
      <c r="K1117" s="342"/>
      <c r="L1117" s="343"/>
      <c r="M1117" s="343"/>
      <c r="N1117" s="344"/>
      <c r="O1117" s="341"/>
      <c r="P1117" s="341"/>
      <c r="Q1117" s="340"/>
      <c r="R1117" s="340"/>
      <c r="S1117" s="341"/>
      <c r="T1117" s="341"/>
      <c r="U1117" s="340"/>
      <c r="V1117" s="340"/>
      <c r="W1117" s="341"/>
      <c r="X1117" s="341"/>
      <c r="Y1117" s="340"/>
      <c r="Z1117" s="340"/>
      <c r="AA1117" s="341"/>
      <c r="AB1117" s="341"/>
      <c r="AC1117" s="345">
        <f>(SUM(O1117:AB1118))*H1117</f>
        <v>0</v>
      </c>
      <c r="AD1117" s="346"/>
      <c r="AE1117" s="346"/>
      <c r="AF1117" s="21"/>
      <c r="AG1117" s="339" t="s">
        <v>650</v>
      </c>
      <c r="AJ1117" s="90" t="b">
        <f>OR(ISERROR(AC1117),ISERROR(H1117))</f>
        <v>0</v>
      </c>
      <c r="AQ1117" s="63" t="str">
        <f>IFERROR(LEFT(B1117,SEARCH("
",B1117)),B1117)</f>
        <v xml:space="preserve">UHT Milk Jiggers x 120
</v>
      </c>
      <c r="AR1117" s="127" t="str">
        <f>IF(AS1117="","",MAX(AR$868:AR1116)+1)</f>
        <v/>
      </c>
      <c r="AS1117" s="176" t="str">
        <f>IF(SUM(O1117:AB1117)&gt;0,AQ1117,"")</f>
        <v/>
      </c>
      <c r="AT1117" s="177" t="str">
        <f>IF(O1117&gt;0,O1117,"")</f>
        <v/>
      </c>
      <c r="AU1117" s="178" t="str">
        <f>IF(Q1117&gt;0,Q1117,"")</f>
        <v/>
      </c>
      <c r="AV1117" s="178" t="str">
        <f>IF(S1117&gt;0,S1117,"")</f>
        <v/>
      </c>
      <c r="AW1117" s="178" t="str">
        <f>IF(U1117&gt;0,U1117,"")</f>
        <v/>
      </c>
      <c r="AX1117" s="178" t="str">
        <f>IF(W1117&gt;0,W1117,"")</f>
        <v/>
      </c>
      <c r="AY1117" s="179" t="str">
        <f>IF(Y1117&gt;0,Y1117,"")</f>
        <v/>
      </c>
      <c r="AZ1117" s="179" t="str">
        <f>IF(AA1117&gt;0,AA1117,"")</f>
        <v/>
      </c>
      <c r="BA1117" s="179" t="str">
        <f>IF(SUM(O1117:AB1117)&gt;0,(SUM(O1117:AB1117)*H1117),"")</f>
        <v/>
      </c>
      <c r="BB1117" s="179" t="str">
        <f>IF(SUM(O1117:AB1117)&gt;0,K1117,"")</f>
        <v/>
      </c>
      <c r="BC1117" s="196" t="str">
        <f>IF(SUM(O1117:AB1117)&gt;0,"ITEM","")</f>
        <v/>
      </c>
      <c r="BD1117" s="127" t="str">
        <f>IF(BE1117="","",MAX(BD$868:BD1116)+1)</f>
        <v/>
      </c>
      <c r="BG1117" s="200" t="str">
        <f t="shared" si="98"/>
        <v/>
      </c>
      <c r="BH1117" s="199" t="str">
        <f t="shared" si="99"/>
        <v/>
      </c>
      <c r="BI1117" s="199" t="str">
        <f t="shared" si="100"/>
        <v/>
      </c>
      <c r="BJ1117" s="199" t="str">
        <f t="shared" si="101"/>
        <v/>
      </c>
      <c r="BK1117" s="199" t="str">
        <f t="shared" si="102"/>
        <v/>
      </c>
      <c r="BL1117" s="199" t="str">
        <f t="shared" si="103"/>
        <v/>
      </c>
      <c r="BM1117" s="199" t="str">
        <f t="shared" si="104"/>
        <v/>
      </c>
      <c r="BN1117" s="199" t="str">
        <f t="shared" si="105"/>
        <v/>
      </c>
      <c r="BO1117" s="199" t="str">
        <f t="shared" si="106"/>
        <v/>
      </c>
      <c r="BP1117" s="199" t="str">
        <f t="shared" si="107"/>
        <v/>
      </c>
      <c r="BQ1117" s="202" t="str">
        <f t="shared" si="108"/>
        <v/>
      </c>
      <c r="BR1117" s="200" t="str">
        <f t="shared" si="109"/>
        <v/>
      </c>
      <c r="BS1117" s="202" t="str">
        <f t="shared" si="110"/>
        <v/>
      </c>
    </row>
    <row r="1118" spans="1:71" ht="20.149999999999999" customHeight="1">
      <c r="A1118" s="53"/>
      <c r="B1118" s="308"/>
      <c r="C1118" s="308"/>
      <c r="D1118" s="308"/>
      <c r="E1118" s="308"/>
      <c r="F1118" s="308"/>
      <c r="G1118" s="308"/>
      <c r="H1118" s="372"/>
      <c r="I1118" s="372"/>
      <c r="J1118" s="373"/>
      <c r="K1118" s="342"/>
      <c r="L1118" s="343"/>
      <c r="M1118" s="343"/>
      <c r="N1118" s="344"/>
      <c r="O1118" s="341"/>
      <c r="P1118" s="341"/>
      <c r="Q1118" s="340"/>
      <c r="R1118" s="340"/>
      <c r="S1118" s="341"/>
      <c r="T1118" s="341"/>
      <c r="U1118" s="340"/>
      <c r="V1118" s="340"/>
      <c r="W1118" s="341"/>
      <c r="X1118" s="341"/>
      <c r="Y1118" s="340"/>
      <c r="Z1118" s="340"/>
      <c r="AA1118" s="341"/>
      <c r="AB1118" s="341"/>
      <c r="AC1118" s="345"/>
      <c r="AD1118" s="346"/>
      <c r="AE1118" s="346"/>
      <c r="AF1118" s="21"/>
      <c r="AG1118" s="339"/>
      <c r="AQ1118" s="63" t="str">
        <f>IFERROR(LEFT(B1117,SEARCH("
",B1117)),B1117)</f>
        <v xml:space="preserve">UHT Milk Jiggers x 120
</v>
      </c>
      <c r="AR1118" s="127" t="str">
        <f>IF(AS1118="","",MAX(AR$868:AR1117)+1)</f>
        <v/>
      </c>
      <c r="AS1118" s="140" t="str">
        <f>IF(SUM(O1118:AB1118)&gt;0,AQ1118,"")</f>
        <v/>
      </c>
      <c r="AT1118" s="175" t="str">
        <f>IF(O1118&gt;0,O1118,"")</f>
        <v/>
      </c>
      <c r="AU1118" s="143" t="str">
        <f>IF(Q1118&gt;0,Q1118,"")</f>
        <v/>
      </c>
      <c r="AV1118" s="143" t="str">
        <f>IF(S1118&gt;0,S1118,"")</f>
        <v/>
      </c>
      <c r="AW1118" s="143" t="str">
        <f>IF(U1118&gt;0,U1118,"")</f>
        <v/>
      </c>
      <c r="AX1118" s="143" t="str">
        <f>IF(W1118&gt;0,W1118,"")</f>
        <v/>
      </c>
      <c r="AY1118" s="144" t="str">
        <f>IF(Y1118&gt;0,Y1118,"")</f>
        <v/>
      </c>
      <c r="AZ1118" s="144" t="str">
        <f>IF(AA1118&gt;0,AA1118,"")</f>
        <v/>
      </c>
      <c r="BA1118" s="179" t="str">
        <f>IF(SUM(O1118:AB1118)&gt;0,(SUM(O1118:AB1118)*H1117),"")</f>
        <v/>
      </c>
      <c r="BB1118" s="179" t="str">
        <f>IF(SUM(O1118:AB1118)&gt;0,K1118,"")</f>
        <v/>
      </c>
      <c r="BC1118" s="197" t="str">
        <f>IF(SUM(O1118:AB1118)&gt;0,"ITEM","")</f>
        <v/>
      </c>
      <c r="BD1118" s="127" t="str">
        <f>IF(BE1118="","",MAX(BD$868:BD1117)+1)</f>
        <v/>
      </c>
      <c r="BG1118" s="200" t="str">
        <f t="shared" si="98"/>
        <v/>
      </c>
      <c r="BH1118" s="199" t="str">
        <f t="shared" si="99"/>
        <v/>
      </c>
      <c r="BI1118" s="199" t="str">
        <f t="shared" si="100"/>
        <v/>
      </c>
      <c r="BJ1118" s="199" t="str">
        <f t="shared" si="101"/>
        <v/>
      </c>
      <c r="BK1118" s="199" t="str">
        <f t="shared" si="102"/>
        <v/>
      </c>
      <c r="BL1118" s="199" t="str">
        <f t="shared" si="103"/>
        <v/>
      </c>
      <c r="BM1118" s="199" t="str">
        <f t="shared" si="104"/>
        <v/>
      </c>
      <c r="BN1118" s="199" t="str">
        <f t="shared" si="105"/>
        <v/>
      </c>
      <c r="BO1118" s="199" t="str">
        <f t="shared" si="106"/>
        <v/>
      </c>
      <c r="BP1118" s="199" t="str">
        <f t="shared" si="107"/>
        <v/>
      </c>
      <c r="BQ1118" s="202" t="str">
        <f t="shared" si="108"/>
        <v/>
      </c>
      <c r="BR1118" s="200" t="str">
        <f t="shared" si="109"/>
        <v/>
      </c>
      <c r="BS1118" s="202" t="str">
        <f t="shared" si="110"/>
        <v/>
      </c>
    </row>
    <row r="1119" spans="1:71" ht="7.25" customHeight="1">
      <c r="A1119" s="21"/>
      <c r="B1119" s="294"/>
      <c r="C1119" s="294"/>
      <c r="D1119" s="294"/>
      <c r="E1119" s="294"/>
      <c r="F1119" s="294"/>
      <c r="G1119" s="294"/>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R1119" s="127" t="str">
        <f>IF(AS1119="","",MAX(AR$868:AR1118)+1)</f>
        <v/>
      </c>
      <c r="BD1119" s="127" t="str">
        <f>IF(BE1119="","",MAX(BD$868:BD1118)+1)</f>
        <v/>
      </c>
      <c r="BG1119" s="200" t="str">
        <f t="shared" si="98"/>
        <v/>
      </c>
      <c r="BH1119" s="199" t="str">
        <f t="shared" si="99"/>
        <v/>
      </c>
      <c r="BI1119" s="199" t="str">
        <f t="shared" si="100"/>
        <v/>
      </c>
      <c r="BJ1119" s="199" t="str">
        <f t="shared" si="101"/>
        <v/>
      </c>
      <c r="BK1119" s="199" t="str">
        <f t="shared" si="102"/>
        <v/>
      </c>
      <c r="BL1119" s="199" t="str">
        <f t="shared" si="103"/>
        <v/>
      </c>
      <c r="BM1119" s="199" t="str">
        <f t="shared" si="104"/>
        <v/>
      </c>
      <c r="BN1119" s="199" t="str">
        <f t="shared" si="105"/>
        <v/>
      </c>
      <c r="BO1119" s="199" t="str">
        <f t="shared" si="106"/>
        <v/>
      </c>
      <c r="BP1119" s="199" t="str">
        <f t="shared" si="107"/>
        <v/>
      </c>
      <c r="BQ1119" s="202" t="str">
        <f t="shared" si="108"/>
        <v/>
      </c>
      <c r="BR1119" s="200" t="str">
        <f t="shared" si="109"/>
        <v/>
      </c>
      <c r="BS1119" s="202" t="str">
        <f t="shared" si="110"/>
        <v/>
      </c>
    </row>
    <row r="1120" spans="1:71" ht="20.149999999999999" customHeight="1">
      <c r="A1120" s="53"/>
      <c r="B1120" s="308" t="s">
        <v>651</v>
      </c>
      <c r="C1120" s="308"/>
      <c r="D1120" s="308"/>
      <c r="E1120" s="308"/>
      <c r="F1120" s="308"/>
      <c r="G1120" s="308"/>
      <c r="H1120" s="372">
        <f>VLOOKUP($AG1120,PriceList,3,FALSE)</f>
        <v>4.8499999999999996</v>
      </c>
      <c r="I1120" s="372"/>
      <c r="J1120" s="373"/>
      <c r="K1120" s="342"/>
      <c r="L1120" s="343"/>
      <c r="M1120" s="343"/>
      <c r="N1120" s="344"/>
      <c r="O1120" s="341"/>
      <c r="P1120" s="341"/>
      <c r="Q1120" s="340"/>
      <c r="R1120" s="340"/>
      <c r="S1120" s="341"/>
      <c r="T1120" s="341"/>
      <c r="U1120" s="340"/>
      <c r="V1120" s="340"/>
      <c r="W1120" s="341"/>
      <c r="X1120" s="341"/>
      <c r="Y1120" s="340"/>
      <c r="Z1120" s="340"/>
      <c r="AA1120" s="341"/>
      <c r="AB1120" s="341"/>
      <c r="AC1120" s="345">
        <f>(SUM(O1120:AB1121))*H1120</f>
        <v>0</v>
      </c>
      <c r="AD1120" s="346"/>
      <c r="AE1120" s="346"/>
      <c r="AF1120" s="21"/>
      <c r="AG1120" s="339" t="s">
        <v>652</v>
      </c>
      <c r="AJ1120" s="90" t="b">
        <f>OR(ISERROR(AC1120),ISERROR(H1120))</f>
        <v>0</v>
      </c>
      <c r="AQ1120" s="63" t="str">
        <f>IFERROR(LEFT(B1120,SEARCH("
",B1120)),B1120)</f>
        <v xml:space="preserve">Alpro Almond Milk 1 Litre
</v>
      </c>
      <c r="AR1120" s="127" t="str">
        <f>IF(AS1120="","",MAX(AR$868:AR1119)+1)</f>
        <v/>
      </c>
      <c r="AS1120" s="176" t="str">
        <f>IF(SUM(O1120:AB1120)&gt;0,AQ1120,"")</f>
        <v/>
      </c>
      <c r="AT1120" s="177" t="str">
        <f>IF(O1120&gt;0,O1120,"")</f>
        <v/>
      </c>
      <c r="AU1120" s="178" t="str">
        <f>IF(Q1120&gt;0,Q1120,"")</f>
        <v/>
      </c>
      <c r="AV1120" s="178" t="str">
        <f>IF(S1120&gt;0,S1120,"")</f>
        <v/>
      </c>
      <c r="AW1120" s="178" t="str">
        <f>IF(U1120&gt;0,U1120,"")</f>
        <v/>
      </c>
      <c r="AX1120" s="178" t="str">
        <f>IF(W1120&gt;0,W1120,"")</f>
        <v/>
      </c>
      <c r="AY1120" s="179" t="str">
        <f>IF(Y1120&gt;0,Y1120,"")</f>
        <v/>
      </c>
      <c r="AZ1120" s="179" t="str">
        <f>IF(AA1120&gt;0,AA1120,"")</f>
        <v/>
      </c>
      <c r="BA1120" s="179" t="str">
        <f>IF(SUM(O1120:AB1120)&gt;0,(SUM(O1120:AB1120)*H1120),"")</f>
        <v/>
      </c>
      <c r="BB1120" s="179" t="str">
        <f>IF(SUM(O1120:AB1120)&gt;0,K1120,"")</f>
        <v/>
      </c>
      <c r="BC1120" s="196" t="str">
        <f>IF(SUM(O1120:AB1120)&gt;0,"ITEM","")</f>
        <v/>
      </c>
      <c r="BD1120" s="127" t="str">
        <f>IF(BE1120="","",MAX(BD$868:BD1119)+1)</f>
        <v/>
      </c>
      <c r="BG1120" s="200" t="str">
        <f t="shared" si="98"/>
        <v/>
      </c>
      <c r="BH1120" s="199" t="str">
        <f t="shared" si="99"/>
        <v/>
      </c>
      <c r="BI1120" s="199" t="str">
        <f t="shared" si="100"/>
        <v/>
      </c>
      <c r="BJ1120" s="199" t="str">
        <f t="shared" si="101"/>
        <v/>
      </c>
      <c r="BK1120" s="199" t="str">
        <f t="shared" si="102"/>
        <v/>
      </c>
      <c r="BL1120" s="199" t="str">
        <f t="shared" si="103"/>
        <v/>
      </c>
      <c r="BM1120" s="199" t="str">
        <f t="shared" si="104"/>
        <v/>
      </c>
      <c r="BN1120" s="199" t="str">
        <f t="shared" si="105"/>
        <v/>
      </c>
      <c r="BO1120" s="199" t="str">
        <f t="shared" si="106"/>
        <v/>
      </c>
      <c r="BP1120" s="199" t="str">
        <f t="shared" si="107"/>
        <v/>
      </c>
      <c r="BQ1120" s="202" t="str">
        <f t="shared" si="108"/>
        <v/>
      </c>
      <c r="BR1120" s="200" t="str">
        <f t="shared" si="109"/>
        <v/>
      </c>
      <c r="BS1120" s="202" t="str">
        <f t="shared" si="110"/>
        <v/>
      </c>
    </row>
    <row r="1121" spans="1:71" ht="20.149999999999999" customHeight="1">
      <c r="A1121" s="53"/>
      <c r="B1121" s="308"/>
      <c r="C1121" s="308"/>
      <c r="D1121" s="308"/>
      <c r="E1121" s="308"/>
      <c r="F1121" s="308"/>
      <c r="G1121" s="308"/>
      <c r="H1121" s="372"/>
      <c r="I1121" s="372"/>
      <c r="J1121" s="373"/>
      <c r="K1121" s="342"/>
      <c r="L1121" s="343"/>
      <c r="M1121" s="343"/>
      <c r="N1121" s="344"/>
      <c r="O1121" s="341"/>
      <c r="P1121" s="341"/>
      <c r="Q1121" s="340"/>
      <c r="R1121" s="340"/>
      <c r="S1121" s="341"/>
      <c r="T1121" s="341"/>
      <c r="U1121" s="340"/>
      <c r="V1121" s="340"/>
      <c r="W1121" s="341"/>
      <c r="X1121" s="341"/>
      <c r="Y1121" s="340"/>
      <c r="Z1121" s="340"/>
      <c r="AA1121" s="341"/>
      <c r="AB1121" s="341"/>
      <c r="AC1121" s="345"/>
      <c r="AD1121" s="346"/>
      <c r="AE1121" s="346"/>
      <c r="AF1121" s="21"/>
      <c r="AG1121" s="339"/>
      <c r="AQ1121" s="63" t="str">
        <f>IFERROR(LEFT(B1120,SEARCH("
",B1120)),B1120)</f>
        <v xml:space="preserve">Alpro Almond Milk 1 Litre
</v>
      </c>
      <c r="AR1121" s="127" t="str">
        <f>IF(AS1121="","",MAX(AR$868:AR1120)+1)</f>
        <v/>
      </c>
      <c r="AS1121" s="140" t="str">
        <f>IF(SUM(O1121:AB1121)&gt;0,AQ1121,"")</f>
        <v/>
      </c>
      <c r="AT1121" s="175" t="str">
        <f>IF(O1121&gt;0,O1121,"")</f>
        <v/>
      </c>
      <c r="AU1121" s="143" t="str">
        <f>IF(Q1121&gt;0,Q1121,"")</f>
        <v/>
      </c>
      <c r="AV1121" s="143" t="str">
        <f>IF(S1121&gt;0,S1121,"")</f>
        <v/>
      </c>
      <c r="AW1121" s="143" t="str">
        <f>IF(U1121&gt;0,U1121,"")</f>
        <v/>
      </c>
      <c r="AX1121" s="143" t="str">
        <f>IF(W1121&gt;0,W1121,"")</f>
        <v/>
      </c>
      <c r="AY1121" s="144" t="str">
        <f>IF(Y1121&gt;0,Y1121,"")</f>
        <v/>
      </c>
      <c r="AZ1121" s="144" t="str">
        <f>IF(AA1121&gt;0,AA1121,"")</f>
        <v/>
      </c>
      <c r="BA1121" s="179" t="str">
        <f>IF(SUM(O1121:AB1121)&gt;0,(SUM(O1121:AB1121)*H1120),"")</f>
        <v/>
      </c>
      <c r="BB1121" s="179" t="str">
        <f>IF(SUM(O1121:AB1121)&gt;0,K1121,"")</f>
        <v/>
      </c>
      <c r="BC1121" s="197" t="str">
        <f>IF(SUM(O1121:AB1121)&gt;0,"ITEM","")</f>
        <v/>
      </c>
      <c r="BD1121" s="127" t="str">
        <f>IF(BE1121="","",MAX(BD$868:BD1120)+1)</f>
        <v/>
      </c>
      <c r="BG1121" s="200" t="str">
        <f t="shared" si="98"/>
        <v/>
      </c>
      <c r="BH1121" s="199" t="str">
        <f t="shared" si="99"/>
        <v/>
      </c>
      <c r="BI1121" s="199" t="str">
        <f t="shared" si="100"/>
        <v/>
      </c>
      <c r="BJ1121" s="199" t="str">
        <f t="shared" si="101"/>
        <v/>
      </c>
      <c r="BK1121" s="199" t="str">
        <f t="shared" si="102"/>
        <v/>
      </c>
      <c r="BL1121" s="199" t="str">
        <f t="shared" si="103"/>
        <v/>
      </c>
      <c r="BM1121" s="199" t="str">
        <f t="shared" si="104"/>
        <v/>
      </c>
      <c r="BN1121" s="199" t="str">
        <f t="shared" si="105"/>
        <v/>
      </c>
      <c r="BO1121" s="199" t="str">
        <f t="shared" si="106"/>
        <v/>
      </c>
      <c r="BP1121" s="199" t="str">
        <f t="shared" si="107"/>
        <v/>
      </c>
      <c r="BQ1121" s="202" t="str">
        <f t="shared" si="108"/>
        <v/>
      </c>
      <c r="BR1121" s="200" t="str">
        <f t="shared" si="109"/>
        <v/>
      </c>
      <c r="BS1121" s="202" t="str">
        <f t="shared" si="110"/>
        <v/>
      </c>
    </row>
    <row r="1122" spans="1:71" ht="7.25" customHeight="1">
      <c r="A1122" s="21"/>
      <c r="B1122" s="294"/>
      <c r="C1122" s="294"/>
      <c r="D1122" s="294"/>
      <c r="E1122" s="294"/>
      <c r="F1122" s="294"/>
      <c r="G1122" s="294"/>
      <c r="H1122" s="21"/>
      <c r="I1122" s="21"/>
      <c r="J1122" s="21"/>
      <c r="K1122" s="21"/>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R1122" s="127" t="str">
        <f>IF(AS1122="","",MAX(AR$868:AR1121)+1)</f>
        <v/>
      </c>
      <c r="BD1122" s="127" t="str">
        <f>IF(BE1122="","",MAX(BD$868:BD1121)+1)</f>
        <v/>
      </c>
      <c r="BG1122" s="200" t="str">
        <f t="shared" si="98"/>
        <v/>
      </c>
      <c r="BH1122" s="199" t="str">
        <f t="shared" si="99"/>
        <v/>
      </c>
      <c r="BI1122" s="199" t="str">
        <f t="shared" si="100"/>
        <v/>
      </c>
      <c r="BJ1122" s="199" t="str">
        <f t="shared" si="101"/>
        <v/>
      </c>
      <c r="BK1122" s="199" t="str">
        <f t="shared" si="102"/>
        <v/>
      </c>
      <c r="BL1122" s="199" t="str">
        <f t="shared" si="103"/>
        <v/>
      </c>
      <c r="BM1122" s="199" t="str">
        <f t="shared" si="104"/>
        <v/>
      </c>
      <c r="BN1122" s="199" t="str">
        <f t="shared" si="105"/>
        <v/>
      </c>
      <c r="BO1122" s="199" t="str">
        <f t="shared" si="106"/>
        <v/>
      </c>
      <c r="BP1122" s="199" t="str">
        <f t="shared" si="107"/>
        <v/>
      </c>
      <c r="BQ1122" s="202" t="str">
        <f t="shared" si="108"/>
        <v/>
      </c>
      <c r="BR1122" s="200" t="str">
        <f t="shared" si="109"/>
        <v/>
      </c>
      <c r="BS1122" s="202" t="str">
        <f t="shared" si="110"/>
        <v/>
      </c>
    </row>
    <row r="1123" spans="1:71" ht="20.149999999999999" customHeight="1">
      <c r="A1123" s="53"/>
      <c r="B1123" s="308" t="s">
        <v>653</v>
      </c>
      <c r="C1123" s="308"/>
      <c r="D1123" s="308"/>
      <c r="E1123" s="308"/>
      <c r="F1123" s="308"/>
      <c r="G1123" s="308"/>
      <c r="H1123" s="372">
        <f>VLOOKUP($AG1123,PriceList,3,FALSE)</f>
        <v>4.8499999999999996</v>
      </c>
      <c r="I1123" s="372"/>
      <c r="J1123" s="373"/>
      <c r="K1123" s="342"/>
      <c r="L1123" s="343"/>
      <c r="M1123" s="343"/>
      <c r="N1123" s="344"/>
      <c r="O1123" s="341"/>
      <c r="P1123" s="341"/>
      <c r="Q1123" s="340"/>
      <c r="R1123" s="340"/>
      <c r="S1123" s="341"/>
      <c r="T1123" s="341"/>
      <c r="U1123" s="340"/>
      <c r="V1123" s="340"/>
      <c r="W1123" s="341"/>
      <c r="X1123" s="341"/>
      <c r="Y1123" s="340"/>
      <c r="Z1123" s="340"/>
      <c r="AA1123" s="341"/>
      <c r="AB1123" s="341"/>
      <c r="AC1123" s="345">
        <f>(SUM(O1123:AB1124))*H1123</f>
        <v>0</v>
      </c>
      <c r="AD1123" s="346"/>
      <c r="AE1123" s="346"/>
      <c r="AF1123" s="21"/>
      <c r="AG1123" s="339" t="s">
        <v>654</v>
      </c>
      <c r="AJ1123" s="90" t="b">
        <f>OR(ISERROR(AC1123),ISERROR(H1123))</f>
        <v>0</v>
      </c>
      <c r="AQ1123" s="63" t="str">
        <f>IFERROR(LEFT(B1123,SEARCH("
",B1123)),B1123)</f>
        <v xml:space="preserve">Alpro Soya Milk 1 Litre
</v>
      </c>
      <c r="AR1123" s="127" t="str">
        <f>IF(AS1123="","",MAX(AR$868:AR1122)+1)</f>
        <v/>
      </c>
      <c r="AS1123" s="176" t="str">
        <f>IF(SUM(O1123:AB1123)&gt;0,AQ1123,"")</f>
        <v/>
      </c>
      <c r="AT1123" s="177" t="str">
        <f>IF(O1123&gt;0,O1123,"")</f>
        <v/>
      </c>
      <c r="AU1123" s="178" t="str">
        <f>IF(Q1123&gt;0,Q1123,"")</f>
        <v/>
      </c>
      <c r="AV1123" s="178" t="str">
        <f>IF(S1123&gt;0,S1123,"")</f>
        <v/>
      </c>
      <c r="AW1123" s="178" t="str">
        <f>IF(U1123&gt;0,U1123,"")</f>
        <v/>
      </c>
      <c r="AX1123" s="178" t="str">
        <f>IF(W1123&gt;0,W1123,"")</f>
        <v/>
      </c>
      <c r="AY1123" s="179" t="str">
        <f>IF(Y1123&gt;0,Y1123,"")</f>
        <v/>
      </c>
      <c r="AZ1123" s="179" t="str">
        <f>IF(AA1123&gt;0,AA1123,"")</f>
        <v/>
      </c>
      <c r="BA1123" s="179" t="str">
        <f>IF(SUM(O1123:AB1123)&gt;0,(SUM(O1123:AB1123)*H1123),"")</f>
        <v/>
      </c>
      <c r="BB1123" s="179" t="str">
        <f>IF(SUM(O1123:AB1123)&gt;0,K1123,"")</f>
        <v/>
      </c>
      <c r="BC1123" s="196" t="str">
        <f>IF(SUM(O1123:AB1123)&gt;0,"ITEM","")</f>
        <v/>
      </c>
      <c r="BD1123" s="127" t="str">
        <f>IF(BE1123="","",MAX(BD$868:BD1122)+1)</f>
        <v/>
      </c>
      <c r="BG1123" s="200" t="str">
        <f t="shared" si="98"/>
        <v/>
      </c>
      <c r="BH1123" s="199" t="str">
        <f t="shared" si="99"/>
        <v/>
      </c>
      <c r="BI1123" s="199" t="str">
        <f t="shared" si="100"/>
        <v/>
      </c>
      <c r="BJ1123" s="199" t="str">
        <f t="shared" si="101"/>
        <v/>
      </c>
      <c r="BK1123" s="199" t="str">
        <f t="shared" si="102"/>
        <v/>
      </c>
      <c r="BL1123" s="199" t="str">
        <f t="shared" si="103"/>
        <v/>
      </c>
      <c r="BM1123" s="199" t="str">
        <f t="shared" si="104"/>
        <v/>
      </c>
      <c r="BN1123" s="199" t="str">
        <f t="shared" si="105"/>
        <v/>
      </c>
      <c r="BO1123" s="199" t="str">
        <f t="shared" si="106"/>
        <v/>
      </c>
      <c r="BP1123" s="199" t="str">
        <f t="shared" si="107"/>
        <v/>
      </c>
      <c r="BQ1123" s="202" t="str">
        <f t="shared" si="108"/>
        <v/>
      </c>
      <c r="BR1123" s="200" t="str">
        <f t="shared" si="109"/>
        <v/>
      </c>
      <c r="BS1123" s="202" t="str">
        <f t="shared" si="110"/>
        <v/>
      </c>
    </row>
    <row r="1124" spans="1:71" ht="20.149999999999999" customHeight="1">
      <c r="A1124" s="53"/>
      <c r="B1124" s="308"/>
      <c r="C1124" s="308"/>
      <c r="D1124" s="308"/>
      <c r="E1124" s="308"/>
      <c r="F1124" s="308"/>
      <c r="G1124" s="308"/>
      <c r="H1124" s="372"/>
      <c r="I1124" s="372"/>
      <c r="J1124" s="373"/>
      <c r="K1124" s="342"/>
      <c r="L1124" s="343"/>
      <c r="M1124" s="343"/>
      <c r="N1124" s="344"/>
      <c r="O1124" s="341"/>
      <c r="P1124" s="341"/>
      <c r="Q1124" s="340"/>
      <c r="R1124" s="340"/>
      <c r="S1124" s="341"/>
      <c r="T1124" s="341"/>
      <c r="U1124" s="340"/>
      <c r="V1124" s="340"/>
      <c r="W1124" s="341"/>
      <c r="X1124" s="341"/>
      <c r="Y1124" s="340"/>
      <c r="Z1124" s="340"/>
      <c r="AA1124" s="341"/>
      <c r="AB1124" s="341"/>
      <c r="AC1124" s="345"/>
      <c r="AD1124" s="346"/>
      <c r="AE1124" s="346"/>
      <c r="AF1124" s="21"/>
      <c r="AG1124" s="339"/>
      <c r="AQ1124" s="63" t="str">
        <f>IFERROR(LEFT(B1123,SEARCH("
",B1123)),B1123)</f>
        <v xml:space="preserve">Alpro Soya Milk 1 Litre
</v>
      </c>
      <c r="AR1124" s="127" t="str">
        <f>IF(AS1124="","",MAX(AR$868:AR1123)+1)</f>
        <v/>
      </c>
      <c r="AS1124" s="140" t="str">
        <f>IF(SUM(O1124:AB1124)&gt;0,AQ1124,"")</f>
        <v/>
      </c>
      <c r="AT1124" s="175" t="str">
        <f>IF(O1124&gt;0,O1124,"")</f>
        <v/>
      </c>
      <c r="AU1124" s="143" t="str">
        <f>IF(Q1124&gt;0,Q1124,"")</f>
        <v/>
      </c>
      <c r="AV1124" s="143" t="str">
        <f>IF(S1124&gt;0,S1124,"")</f>
        <v/>
      </c>
      <c r="AW1124" s="143" t="str">
        <f>IF(U1124&gt;0,U1124,"")</f>
        <v/>
      </c>
      <c r="AX1124" s="143" t="str">
        <f>IF(W1124&gt;0,W1124,"")</f>
        <v/>
      </c>
      <c r="AY1124" s="144" t="str">
        <f>IF(Y1124&gt;0,Y1124,"")</f>
        <v/>
      </c>
      <c r="AZ1124" s="144" t="str">
        <f>IF(AA1124&gt;0,AA1124,"")</f>
        <v/>
      </c>
      <c r="BA1124" s="179" t="str">
        <f>IF(SUM(O1124:AB1124)&gt;0,(SUM(O1124:AB1124)*H1123),"")</f>
        <v/>
      </c>
      <c r="BB1124" s="179" t="str">
        <f>IF(SUM(O1124:AB1124)&gt;0,K1124,"")</f>
        <v/>
      </c>
      <c r="BC1124" s="197" t="str">
        <f>IF(SUM(O1124:AB1124)&gt;0,"ITEM","")</f>
        <v/>
      </c>
      <c r="BD1124" s="127" t="str">
        <f>IF(BE1124="","",MAX(BD$868:BD1123)+1)</f>
        <v/>
      </c>
      <c r="BG1124" s="200" t="str">
        <f t="shared" si="98"/>
        <v/>
      </c>
      <c r="BH1124" s="199" t="str">
        <f t="shared" si="99"/>
        <v/>
      </c>
      <c r="BI1124" s="199" t="str">
        <f t="shared" si="100"/>
        <v/>
      </c>
      <c r="BJ1124" s="199" t="str">
        <f t="shared" si="101"/>
        <v/>
      </c>
      <c r="BK1124" s="199" t="str">
        <f t="shared" si="102"/>
        <v/>
      </c>
      <c r="BL1124" s="199" t="str">
        <f t="shared" si="103"/>
        <v/>
      </c>
      <c r="BM1124" s="199" t="str">
        <f t="shared" si="104"/>
        <v/>
      </c>
      <c r="BN1124" s="199" t="str">
        <f t="shared" si="105"/>
        <v/>
      </c>
      <c r="BO1124" s="199" t="str">
        <f t="shared" si="106"/>
        <v/>
      </c>
      <c r="BP1124" s="199" t="str">
        <f t="shared" si="107"/>
        <v/>
      </c>
      <c r="BQ1124" s="202" t="str">
        <f t="shared" si="108"/>
        <v/>
      </c>
      <c r="BR1124" s="200" t="str">
        <f t="shared" si="109"/>
        <v/>
      </c>
      <c r="BS1124" s="202" t="str">
        <f t="shared" si="110"/>
        <v/>
      </c>
    </row>
    <row r="1125" spans="1:71" ht="7.25" customHeight="1">
      <c r="A1125" s="21"/>
      <c r="B1125" s="294"/>
      <c r="C1125" s="294"/>
      <c r="D1125" s="294"/>
      <c r="E1125" s="294"/>
      <c r="F1125" s="294"/>
      <c r="G1125" s="294"/>
      <c r="H1125" s="21"/>
      <c r="I1125" s="21"/>
      <c r="J1125" s="21"/>
      <c r="K1125" s="21"/>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R1125" s="127" t="str">
        <f>IF(AS1125="","",MAX(AR$868:AR1124)+1)</f>
        <v/>
      </c>
      <c r="BD1125" s="127" t="str">
        <f>IF(BE1125="","",MAX(BD$868:BD1124)+1)</f>
        <v/>
      </c>
      <c r="BG1125" s="200" t="str">
        <f t="shared" si="98"/>
        <v/>
      </c>
      <c r="BH1125" s="199" t="str">
        <f t="shared" si="99"/>
        <v/>
      </c>
      <c r="BI1125" s="199" t="str">
        <f t="shared" si="100"/>
        <v/>
      </c>
      <c r="BJ1125" s="199" t="str">
        <f t="shared" si="101"/>
        <v/>
      </c>
      <c r="BK1125" s="199" t="str">
        <f t="shared" si="102"/>
        <v/>
      </c>
      <c r="BL1125" s="199" t="str">
        <f t="shared" si="103"/>
        <v/>
      </c>
      <c r="BM1125" s="199" t="str">
        <f t="shared" si="104"/>
        <v/>
      </c>
      <c r="BN1125" s="199" t="str">
        <f t="shared" si="105"/>
        <v/>
      </c>
      <c r="BO1125" s="199" t="str">
        <f t="shared" si="106"/>
        <v/>
      </c>
      <c r="BP1125" s="199" t="str">
        <f t="shared" si="107"/>
        <v/>
      </c>
      <c r="BQ1125" s="202" t="str">
        <f t="shared" si="108"/>
        <v/>
      </c>
      <c r="BR1125" s="200" t="str">
        <f t="shared" si="109"/>
        <v/>
      </c>
      <c r="BS1125" s="202" t="str">
        <f t="shared" si="110"/>
        <v/>
      </c>
    </row>
    <row r="1126" spans="1:71" ht="20.149999999999999" customHeight="1">
      <c r="A1126" s="53"/>
      <c r="B1126" s="308" t="s">
        <v>655</v>
      </c>
      <c r="C1126" s="308"/>
      <c r="D1126" s="308"/>
      <c r="E1126" s="308"/>
      <c r="F1126" s="308"/>
      <c r="G1126" s="308"/>
      <c r="H1126" s="372">
        <f>VLOOKUP($AG1126,PriceList,3,FALSE)</f>
        <v>10.65</v>
      </c>
      <c r="I1126" s="372"/>
      <c r="J1126" s="373"/>
      <c r="K1126" s="342"/>
      <c r="L1126" s="343"/>
      <c r="M1126" s="343"/>
      <c r="N1126" s="344"/>
      <c r="O1126" s="341"/>
      <c r="P1126" s="341"/>
      <c r="Q1126" s="340"/>
      <c r="R1126" s="340"/>
      <c r="S1126" s="341"/>
      <c r="T1126" s="341"/>
      <c r="U1126" s="340"/>
      <c r="V1126" s="340"/>
      <c r="W1126" s="341"/>
      <c r="X1126" s="341"/>
      <c r="Y1126" s="340"/>
      <c r="Z1126" s="340"/>
      <c r="AA1126" s="341"/>
      <c r="AB1126" s="341"/>
      <c r="AC1126" s="345">
        <f>(SUM(O1126:AB1127))*H1126</f>
        <v>0</v>
      </c>
      <c r="AD1126" s="346"/>
      <c r="AE1126" s="346"/>
      <c r="AF1126" s="21"/>
      <c r="AG1126" s="339" t="s">
        <v>656</v>
      </c>
      <c r="AJ1126" s="90" t="b">
        <f>OR(ISERROR(AC1126),ISERROR(H1126))</f>
        <v>0</v>
      </c>
      <c r="AQ1126" s="63" t="str">
        <f>IFERROR(LEFT(B1126,SEARCH("
",B1126)),B1126)</f>
        <v>Fair Trade Bulk Brew ground coffee 150g x 2</v>
      </c>
      <c r="AR1126" s="127" t="str">
        <f>IF(AS1126="","",MAX(AR$868:AR1125)+1)</f>
        <v/>
      </c>
      <c r="AS1126" s="176" t="str">
        <f>IF(SUM(O1126:AB1126)&gt;0,AQ1126,"")</f>
        <v/>
      </c>
      <c r="AT1126" s="177" t="str">
        <f>IF(O1126&gt;0,O1126,"")</f>
        <v/>
      </c>
      <c r="AU1126" s="178" t="str">
        <f>IF(Q1126&gt;0,Q1126,"")</f>
        <v/>
      </c>
      <c r="AV1126" s="178" t="str">
        <f>IF(S1126&gt;0,S1126,"")</f>
        <v/>
      </c>
      <c r="AW1126" s="178" t="str">
        <f>IF(U1126&gt;0,U1126,"")</f>
        <v/>
      </c>
      <c r="AX1126" s="178" t="str">
        <f>IF(W1126&gt;0,W1126,"")</f>
        <v/>
      </c>
      <c r="AY1126" s="179" t="str">
        <f>IF(Y1126&gt;0,Y1126,"")</f>
        <v/>
      </c>
      <c r="AZ1126" s="179" t="str">
        <f>IF(AA1126&gt;0,AA1126,"")</f>
        <v/>
      </c>
      <c r="BA1126" s="179" t="str">
        <f>IF(SUM(O1126:AB1126)&gt;0,(SUM(O1126:AB1126)*H1126),"")</f>
        <v/>
      </c>
      <c r="BB1126" s="179" t="str">
        <f>IF(SUM(O1126:AB1126)&gt;0,K1126,"")</f>
        <v/>
      </c>
      <c r="BC1126" s="196" t="str">
        <f>IF(SUM(O1126:AB1126)&gt;0,"ITEM","")</f>
        <v/>
      </c>
      <c r="BD1126" s="127" t="str">
        <f>IF(BE1126="","",MAX(BD$868:BD1125)+1)</f>
        <v/>
      </c>
      <c r="BG1126" s="200" t="str">
        <f t="shared" si="98"/>
        <v/>
      </c>
      <c r="BH1126" s="199" t="str">
        <f t="shared" si="99"/>
        <v/>
      </c>
      <c r="BI1126" s="199" t="str">
        <f t="shared" si="100"/>
        <v/>
      </c>
      <c r="BJ1126" s="199" t="str">
        <f t="shared" si="101"/>
        <v/>
      </c>
      <c r="BK1126" s="199" t="str">
        <f t="shared" si="102"/>
        <v/>
      </c>
      <c r="BL1126" s="199" t="str">
        <f t="shared" si="103"/>
        <v/>
      </c>
      <c r="BM1126" s="199" t="str">
        <f t="shared" si="104"/>
        <v/>
      </c>
      <c r="BN1126" s="199" t="str">
        <f t="shared" si="105"/>
        <v/>
      </c>
      <c r="BO1126" s="199" t="str">
        <f t="shared" si="106"/>
        <v/>
      </c>
      <c r="BP1126" s="199" t="str">
        <f t="shared" si="107"/>
        <v/>
      </c>
      <c r="BQ1126" s="202" t="str">
        <f t="shared" si="108"/>
        <v/>
      </c>
      <c r="BR1126" s="200" t="str">
        <f t="shared" si="109"/>
        <v/>
      </c>
      <c r="BS1126" s="202" t="str">
        <f t="shared" si="110"/>
        <v/>
      </c>
    </row>
    <row r="1127" spans="1:71" ht="20.149999999999999" customHeight="1">
      <c r="A1127" s="53"/>
      <c r="B1127" s="308"/>
      <c r="C1127" s="308"/>
      <c r="D1127" s="308"/>
      <c r="E1127" s="308"/>
      <c r="F1127" s="308"/>
      <c r="G1127" s="308"/>
      <c r="H1127" s="372"/>
      <c r="I1127" s="372"/>
      <c r="J1127" s="373"/>
      <c r="K1127" s="342"/>
      <c r="L1127" s="343"/>
      <c r="M1127" s="343"/>
      <c r="N1127" s="344"/>
      <c r="O1127" s="341"/>
      <c r="P1127" s="341"/>
      <c r="Q1127" s="340"/>
      <c r="R1127" s="340"/>
      <c r="S1127" s="341"/>
      <c r="T1127" s="341"/>
      <c r="U1127" s="340"/>
      <c r="V1127" s="340"/>
      <c r="W1127" s="341"/>
      <c r="X1127" s="341"/>
      <c r="Y1127" s="340"/>
      <c r="Z1127" s="340"/>
      <c r="AA1127" s="341"/>
      <c r="AB1127" s="341"/>
      <c r="AC1127" s="345"/>
      <c r="AD1127" s="346"/>
      <c r="AE1127" s="346"/>
      <c r="AF1127" s="21"/>
      <c r="AG1127" s="339"/>
      <c r="AQ1127" s="63" t="str">
        <f>IFERROR(LEFT(B1126,SEARCH("
",B1126)),B1126)</f>
        <v>Fair Trade Bulk Brew ground coffee 150g x 2</v>
      </c>
      <c r="AR1127" s="127" t="str">
        <f>IF(AS1127="","",MAX(AR$868:AR1126)+1)</f>
        <v/>
      </c>
      <c r="AS1127" s="140" t="str">
        <f>IF(SUM(O1127:AB1127)&gt;0,AQ1127,"")</f>
        <v/>
      </c>
      <c r="AT1127" s="175" t="str">
        <f>IF(O1127&gt;0,O1127,"")</f>
        <v/>
      </c>
      <c r="AU1127" s="143" t="str">
        <f>IF(Q1127&gt;0,Q1127,"")</f>
        <v/>
      </c>
      <c r="AV1127" s="143" t="str">
        <f>IF(S1127&gt;0,S1127,"")</f>
        <v/>
      </c>
      <c r="AW1127" s="143" t="str">
        <f>IF(U1127&gt;0,U1127,"")</f>
        <v/>
      </c>
      <c r="AX1127" s="143" t="str">
        <f>IF(W1127&gt;0,W1127,"")</f>
        <v/>
      </c>
      <c r="AY1127" s="144" t="str">
        <f>IF(Y1127&gt;0,Y1127,"")</f>
        <v/>
      </c>
      <c r="AZ1127" s="144" t="str">
        <f>IF(AA1127&gt;0,AA1127,"")</f>
        <v/>
      </c>
      <c r="BA1127" s="179" t="str">
        <f>IF(SUM(O1127:AB1127)&gt;0,(SUM(O1127:AB1127)*H1126),"")</f>
        <v/>
      </c>
      <c r="BB1127" s="179" t="str">
        <f>IF(SUM(O1127:AB1127)&gt;0,K1127,"")</f>
        <v/>
      </c>
      <c r="BC1127" s="197" t="str">
        <f>IF(SUM(O1127:AB1127)&gt;0,"ITEM","")</f>
        <v/>
      </c>
      <c r="BD1127" s="127" t="str">
        <f>IF(BE1127="","",MAX(BD$868:BD1126)+1)</f>
        <v/>
      </c>
      <c r="BG1127" s="200" t="str">
        <f t="shared" si="98"/>
        <v/>
      </c>
      <c r="BH1127" s="199" t="str">
        <f t="shared" si="99"/>
        <v/>
      </c>
      <c r="BI1127" s="199" t="str">
        <f t="shared" si="100"/>
        <v/>
      </c>
      <c r="BJ1127" s="199" t="str">
        <f t="shared" si="101"/>
        <v/>
      </c>
      <c r="BK1127" s="199" t="str">
        <f t="shared" si="102"/>
        <v/>
      </c>
      <c r="BL1127" s="199" t="str">
        <f t="shared" si="103"/>
        <v/>
      </c>
      <c r="BM1127" s="199" t="str">
        <f t="shared" si="104"/>
        <v/>
      </c>
      <c r="BN1127" s="199" t="str">
        <f t="shared" si="105"/>
        <v/>
      </c>
      <c r="BO1127" s="199" t="str">
        <f t="shared" si="106"/>
        <v/>
      </c>
      <c r="BP1127" s="199" t="str">
        <f t="shared" si="107"/>
        <v/>
      </c>
      <c r="BQ1127" s="202" t="str">
        <f t="shared" si="108"/>
        <v/>
      </c>
      <c r="BR1127" s="200" t="str">
        <f t="shared" si="109"/>
        <v/>
      </c>
      <c r="BS1127" s="202" t="str">
        <f t="shared" si="110"/>
        <v/>
      </c>
    </row>
    <row r="1128" spans="1:71" ht="7.25" customHeight="1">
      <c r="A1128" s="21"/>
      <c r="B1128" s="294"/>
      <c r="C1128" s="294"/>
      <c r="D1128" s="294"/>
      <c r="E1128" s="294"/>
      <c r="F1128" s="294"/>
      <c r="G1128" s="294"/>
      <c r="H1128" s="21"/>
      <c r="I1128" s="21"/>
      <c r="J1128" s="21"/>
      <c r="K1128" s="21"/>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R1128" s="127" t="str">
        <f>IF(AS1128="","",MAX(AR$868:AR1127)+1)</f>
        <v/>
      </c>
      <c r="BD1128" s="127" t="str">
        <f>IF(BE1128="","",MAX(BD$868:BD1127)+1)</f>
        <v/>
      </c>
      <c r="BG1128" s="200" t="str">
        <f t="shared" si="98"/>
        <v/>
      </c>
      <c r="BH1128" s="199" t="str">
        <f t="shared" si="99"/>
        <v/>
      </c>
      <c r="BI1128" s="199" t="str">
        <f t="shared" si="100"/>
        <v/>
      </c>
      <c r="BJ1128" s="199" t="str">
        <f t="shared" si="101"/>
        <v/>
      </c>
      <c r="BK1128" s="199" t="str">
        <f t="shared" si="102"/>
        <v/>
      </c>
      <c r="BL1128" s="199" t="str">
        <f t="shared" si="103"/>
        <v/>
      </c>
      <c r="BM1128" s="199" t="str">
        <f t="shared" si="104"/>
        <v/>
      </c>
      <c r="BN1128" s="199" t="str">
        <f t="shared" si="105"/>
        <v/>
      </c>
      <c r="BO1128" s="199" t="str">
        <f t="shared" si="106"/>
        <v/>
      </c>
      <c r="BP1128" s="199" t="str">
        <f t="shared" si="107"/>
        <v/>
      </c>
      <c r="BQ1128" s="202" t="str">
        <f t="shared" si="108"/>
        <v/>
      </c>
      <c r="BR1128" s="200" t="str">
        <f t="shared" si="109"/>
        <v/>
      </c>
      <c r="BS1128" s="202" t="str">
        <f t="shared" si="110"/>
        <v/>
      </c>
    </row>
    <row r="1129" spans="1:71" ht="20.149999999999999" customHeight="1">
      <c r="A1129" s="53"/>
      <c r="B1129" s="308" t="s">
        <v>657</v>
      </c>
      <c r="C1129" s="308"/>
      <c r="D1129" s="308"/>
      <c r="E1129" s="308"/>
      <c r="F1129" s="308"/>
      <c r="G1129" s="308"/>
      <c r="H1129" s="372">
        <f>VLOOKUP($AG1129,PriceList,3,FALSE)</f>
        <v>37.4</v>
      </c>
      <c r="I1129" s="372"/>
      <c r="J1129" s="373"/>
      <c r="K1129" s="342"/>
      <c r="L1129" s="343"/>
      <c r="M1129" s="343"/>
      <c r="N1129" s="344"/>
      <c r="O1129" s="341"/>
      <c r="P1129" s="341"/>
      <c r="Q1129" s="340"/>
      <c r="R1129" s="340"/>
      <c r="S1129" s="341"/>
      <c r="T1129" s="341"/>
      <c r="U1129" s="340"/>
      <c r="V1129" s="340"/>
      <c r="W1129" s="341"/>
      <c r="X1129" s="341"/>
      <c r="Y1129" s="340"/>
      <c r="Z1129" s="340"/>
      <c r="AA1129" s="341"/>
      <c r="AB1129" s="341"/>
      <c r="AC1129" s="345">
        <f>(SUM(O1129:AB1130))*H1129</f>
        <v>0</v>
      </c>
      <c r="AD1129" s="346"/>
      <c r="AE1129" s="346"/>
      <c r="AF1129" s="21"/>
      <c r="AG1129" s="339" t="s">
        <v>658</v>
      </c>
      <c r="AJ1129" s="90" t="b">
        <f>OR(ISERROR(AC1129),ISERROR(H1129))</f>
        <v>0</v>
      </c>
      <c r="AQ1129" s="63" t="str">
        <f>IFERROR(LEFT(B1129,SEARCH("
",B1129)),B1129)</f>
        <v xml:space="preserve">Coffee Percolator ⚡
</v>
      </c>
      <c r="AR1129" s="127" t="str">
        <f>IF(AS1129="","",MAX(AR$868:AR1128)+1)</f>
        <v/>
      </c>
      <c r="AS1129" s="176" t="str">
        <f>IF(SUM(O1129:AB1129)&gt;0,AQ1129,"")</f>
        <v/>
      </c>
      <c r="AT1129" s="177" t="str">
        <f>IF(O1129&gt;0,O1129,"")</f>
        <v/>
      </c>
      <c r="AU1129" s="178" t="str">
        <f>IF(Q1129&gt;0,Q1129,"")</f>
        <v/>
      </c>
      <c r="AV1129" s="178" t="str">
        <f>IF(S1129&gt;0,S1129,"")</f>
        <v/>
      </c>
      <c r="AW1129" s="178" t="str">
        <f>IF(U1129&gt;0,U1129,"")</f>
        <v/>
      </c>
      <c r="AX1129" s="178" t="str">
        <f>IF(W1129&gt;0,W1129,"")</f>
        <v/>
      </c>
      <c r="AY1129" s="179" t="str">
        <f>IF(Y1129&gt;0,Y1129,"")</f>
        <v/>
      </c>
      <c r="AZ1129" s="179" t="str">
        <f>IF(AA1129&gt;0,AA1129,"")</f>
        <v/>
      </c>
      <c r="BA1129" s="179" t="str">
        <f>IF(SUM(O1129:AB1129)&gt;0,(SUM(O1129:AB1129)*H1129),"")</f>
        <v/>
      </c>
      <c r="BB1129" s="179" t="str">
        <f>IF(SUM(O1129:AB1129)&gt;0,K1129,"")</f>
        <v/>
      </c>
      <c r="BC1129" s="196" t="str">
        <f>IF(SUM(O1129:AB1129)&gt;0,"ITEM","")</f>
        <v/>
      </c>
      <c r="BD1129" s="127" t="str">
        <f>IF(BE1129="","",MAX(BD$868:BD1128)+1)</f>
        <v/>
      </c>
      <c r="BG1129" s="200" t="str">
        <f t="shared" si="98"/>
        <v/>
      </c>
      <c r="BH1129" s="199" t="str">
        <f t="shared" si="99"/>
        <v/>
      </c>
      <c r="BI1129" s="199" t="str">
        <f t="shared" si="100"/>
        <v/>
      </c>
      <c r="BJ1129" s="199" t="str">
        <f t="shared" si="101"/>
        <v/>
      </c>
      <c r="BK1129" s="199" t="str">
        <f t="shared" si="102"/>
        <v/>
      </c>
      <c r="BL1129" s="199" t="str">
        <f t="shared" si="103"/>
        <v/>
      </c>
      <c r="BM1129" s="199" t="str">
        <f t="shared" si="104"/>
        <v/>
      </c>
      <c r="BN1129" s="199" t="str">
        <f t="shared" si="105"/>
        <v/>
      </c>
      <c r="BO1129" s="199" t="str">
        <f t="shared" si="106"/>
        <v/>
      </c>
      <c r="BP1129" s="199" t="str">
        <f t="shared" si="107"/>
        <v/>
      </c>
      <c r="BQ1129" s="202" t="str">
        <f t="shared" si="108"/>
        <v/>
      </c>
      <c r="BR1129" s="200" t="str">
        <f t="shared" si="109"/>
        <v/>
      </c>
      <c r="BS1129" s="202" t="str">
        <f t="shared" si="110"/>
        <v/>
      </c>
    </row>
    <row r="1130" spans="1:71" ht="20.149999999999999" customHeight="1">
      <c r="A1130" s="53"/>
      <c r="B1130" s="308"/>
      <c r="C1130" s="308"/>
      <c r="D1130" s="308"/>
      <c r="E1130" s="308"/>
      <c r="F1130" s="308"/>
      <c r="G1130" s="308"/>
      <c r="H1130" s="372"/>
      <c r="I1130" s="372"/>
      <c r="J1130" s="373"/>
      <c r="K1130" s="342"/>
      <c r="L1130" s="343"/>
      <c r="M1130" s="343"/>
      <c r="N1130" s="344"/>
      <c r="O1130" s="341"/>
      <c r="P1130" s="341"/>
      <c r="Q1130" s="340"/>
      <c r="R1130" s="340"/>
      <c r="S1130" s="341"/>
      <c r="T1130" s="341"/>
      <c r="U1130" s="340"/>
      <c r="V1130" s="340"/>
      <c r="W1130" s="341"/>
      <c r="X1130" s="341"/>
      <c r="Y1130" s="340"/>
      <c r="Z1130" s="340"/>
      <c r="AA1130" s="341"/>
      <c r="AB1130" s="341"/>
      <c r="AC1130" s="345"/>
      <c r="AD1130" s="346"/>
      <c r="AE1130" s="346"/>
      <c r="AF1130" s="21"/>
      <c r="AG1130" s="339"/>
      <c r="AJ1130" s="90" t="b">
        <f>OR(ISERROR(AC1130),ISERROR(H1130))</f>
        <v>0</v>
      </c>
      <c r="AQ1130" s="63" t="str">
        <f>IFERROR(LEFT(B1129,SEARCH("
",B1129)),B1129)</f>
        <v xml:space="preserve">Coffee Percolator ⚡
</v>
      </c>
      <c r="AR1130" s="127" t="str">
        <f>IF(AS1130="","",MAX(AR$868:AR1129)+1)</f>
        <v/>
      </c>
      <c r="AS1130" s="140" t="str">
        <f>IF(SUM(O1130:AB1130)&gt;0,AQ1130,"")</f>
        <v/>
      </c>
      <c r="AT1130" s="175" t="str">
        <f>IF(O1130&gt;0,O1130,"")</f>
        <v/>
      </c>
      <c r="AU1130" s="143" t="str">
        <f>IF(Q1130&gt;0,Q1130,"")</f>
        <v/>
      </c>
      <c r="AV1130" s="143" t="str">
        <f>IF(S1130&gt;0,S1130,"")</f>
        <v/>
      </c>
      <c r="AW1130" s="143" t="str">
        <f>IF(U1130&gt;0,U1130,"")</f>
        <v/>
      </c>
      <c r="AX1130" s="143" t="str">
        <f>IF(W1130&gt;0,W1130,"")</f>
        <v/>
      </c>
      <c r="AY1130" s="144" t="str">
        <f>IF(Y1130&gt;0,Y1130,"")</f>
        <v/>
      </c>
      <c r="AZ1130" s="144" t="str">
        <f>IF(AA1130&gt;0,AA1130,"")</f>
        <v/>
      </c>
      <c r="BA1130" s="179" t="str">
        <f>IF(SUM(O1130:AB1130)&gt;0,(SUM(O1130:AB1130)*H1129),"")</f>
        <v/>
      </c>
      <c r="BB1130" s="179" t="str">
        <f>IF(SUM(O1130:AB1130)&gt;0,K1130,"")</f>
        <v/>
      </c>
      <c r="BC1130" s="197" t="str">
        <f>IF(SUM(O1130:AB1130)&gt;0,"ITEM","")</f>
        <v/>
      </c>
      <c r="BD1130" s="127" t="str">
        <f>IF(BE1130="","",MAX(BD$868:BD1129)+1)</f>
        <v/>
      </c>
      <c r="BG1130" s="200" t="str">
        <f t="shared" si="98"/>
        <v/>
      </c>
      <c r="BH1130" s="199" t="str">
        <f t="shared" si="99"/>
        <v/>
      </c>
      <c r="BI1130" s="199" t="str">
        <f t="shared" si="100"/>
        <v/>
      </c>
      <c r="BJ1130" s="199" t="str">
        <f t="shared" si="101"/>
        <v/>
      </c>
      <c r="BK1130" s="199" t="str">
        <f t="shared" si="102"/>
        <v/>
      </c>
      <c r="BL1130" s="199" t="str">
        <f t="shared" si="103"/>
        <v/>
      </c>
      <c r="BM1130" s="199" t="str">
        <f t="shared" si="104"/>
        <v/>
      </c>
      <c r="BN1130" s="199" t="str">
        <f t="shared" si="105"/>
        <v/>
      </c>
      <c r="BO1130" s="199" t="str">
        <f t="shared" si="106"/>
        <v/>
      </c>
      <c r="BP1130" s="199" t="str">
        <f t="shared" si="107"/>
        <v/>
      </c>
      <c r="BQ1130" s="202" t="str">
        <f t="shared" si="108"/>
        <v/>
      </c>
      <c r="BR1130" s="200" t="str">
        <f t="shared" si="109"/>
        <v/>
      </c>
      <c r="BS1130" s="202" t="str">
        <f t="shared" si="110"/>
        <v/>
      </c>
    </row>
    <row r="1131" spans="1:71" ht="7.25" customHeight="1">
      <c r="A1131" s="21"/>
      <c r="B1131" s="294"/>
      <c r="C1131" s="294"/>
      <c r="D1131" s="294"/>
      <c r="E1131" s="294"/>
      <c r="F1131" s="294"/>
      <c r="G1131" s="294"/>
      <c r="H1131" s="21"/>
      <c r="I1131" s="21"/>
      <c r="J1131" s="21"/>
      <c r="K1131" s="21"/>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R1131" s="127" t="str">
        <f>IF(AS1131="","",MAX(AR$868:AR1130)+1)</f>
        <v/>
      </c>
      <c r="BD1131" s="127" t="str">
        <f>IF(BE1131="","",MAX(BD$868:BD1130)+1)</f>
        <v/>
      </c>
      <c r="BG1131" s="200" t="str">
        <f t="shared" si="98"/>
        <v/>
      </c>
      <c r="BH1131" s="199" t="str">
        <f t="shared" si="99"/>
        <v/>
      </c>
      <c r="BI1131" s="199" t="str">
        <f t="shared" si="100"/>
        <v/>
      </c>
      <c r="BJ1131" s="199" t="str">
        <f t="shared" si="101"/>
        <v/>
      </c>
      <c r="BK1131" s="199" t="str">
        <f t="shared" si="102"/>
        <v/>
      </c>
      <c r="BL1131" s="199" t="str">
        <f t="shared" si="103"/>
        <v/>
      </c>
      <c r="BM1131" s="199" t="str">
        <f t="shared" si="104"/>
        <v/>
      </c>
      <c r="BN1131" s="199" t="str">
        <f t="shared" si="105"/>
        <v/>
      </c>
      <c r="BO1131" s="199" t="str">
        <f t="shared" si="106"/>
        <v/>
      </c>
      <c r="BP1131" s="199" t="str">
        <f t="shared" si="107"/>
        <v/>
      </c>
      <c r="BQ1131" s="202" t="str">
        <f t="shared" si="108"/>
        <v/>
      </c>
      <c r="BR1131" s="200" t="str">
        <f t="shared" si="109"/>
        <v/>
      </c>
      <c r="BS1131" s="202" t="str">
        <f t="shared" si="110"/>
        <v/>
      </c>
    </row>
    <row r="1132" spans="1:71" ht="20.149999999999999" customHeight="1">
      <c r="A1132" s="53"/>
      <c r="B1132" s="308" t="s">
        <v>659</v>
      </c>
      <c r="C1132" s="308"/>
      <c r="D1132" s="308"/>
      <c r="E1132" s="308"/>
      <c r="F1132" s="308"/>
      <c r="G1132" s="308"/>
      <c r="H1132" s="372">
        <f>VLOOKUP($AG1132,PriceList,3,FALSE)</f>
        <v>212</v>
      </c>
      <c r="I1132" s="372"/>
      <c r="J1132" s="373"/>
      <c r="K1132" s="342"/>
      <c r="L1132" s="343"/>
      <c r="M1132" s="343"/>
      <c r="N1132" s="344"/>
      <c r="O1132" s="341"/>
      <c r="P1132" s="341"/>
      <c r="Q1132" s="340"/>
      <c r="R1132" s="340"/>
      <c r="S1132" s="341"/>
      <c r="T1132" s="341"/>
      <c r="U1132" s="340"/>
      <c r="V1132" s="340"/>
      <c r="W1132" s="341"/>
      <c r="X1132" s="341"/>
      <c r="Y1132" s="340"/>
      <c r="Z1132" s="340"/>
      <c r="AA1132" s="341"/>
      <c r="AB1132" s="341"/>
      <c r="AC1132" s="345">
        <f>(SUM(O1132:AB1133))*H1132</f>
        <v>0</v>
      </c>
      <c r="AD1132" s="346"/>
      <c r="AE1132" s="346"/>
      <c r="AF1132" s="21"/>
      <c r="AG1132" s="339" t="s">
        <v>660</v>
      </c>
      <c r="AJ1132" s="90" t="b">
        <f>OR(ISERROR(AC1132),ISERROR(H1132))</f>
        <v>0</v>
      </c>
      <c r="AQ1132" s="63" t="str">
        <f>IFERROR(LEFT(B1132,SEARCH("
",B1132)),B1132)</f>
        <v xml:space="preserve">Nespresso Machine Hire ⚡
</v>
      </c>
      <c r="AR1132" s="127" t="str">
        <f>IF(AS1132="","",MAX(AR$868:AR1131)+1)</f>
        <v/>
      </c>
      <c r="AS1132" s="176" t="str">
        <f>IF(SUM(O1132:AB1132)&gt;0,AQ1132,"")</f>
        <v/>
      </c>
      <c r="AT1132" s="177" t="str">
        <f>IF(O1132&gt;0,O1132,"")</f>
        <v/>
      </c>
      <c r="AU1132" s="178" t="str">
        <f>IF(Q1132&gt;0,Q1132,"")</f>
        <v/>
      </c>
      <c r="AV1132" s="178" t="str">
        <f>IF(S1132&gt;0,S1132,"")</f>
        <v/>
      </c>
      <c r="AW1132" s="178" t="str">
        <f>IF(U1132&gt;0,U1132,"")</f>
        <v/>
      </c>
      <c r="AX1132" s="178" t="str">
        <f>IF(W1132&gt;0,W1132,"")</f>
        <v/>
      </c>
      <c r="AY1132" s="179" t="str">
        <f>IF(Y1132&gt;0,Y1132,"")</f>
        <v/>
      </c>
      <c r="AZ1132" s="179" t="str">
        <f>IF(AA1132&gt;0,AA1132,"")</f>
        <v/>
      </c>
      <c r="BA1132" s="179" t="str">
        <f>IF(SUM(O1132:AB1132)&gt;0,(SUM(O1132:AB1132)*H1132),"")</f>
        <v/>
      </c>
      <c r="BB1132" s="179" t="str">
        <f>IF(SUM(O1132:AB1132)&gt;0,K1132,"")</f>
        <v/>
      </c>
      <c r="BC1132" s="196" t="str">
        <f>IF(SUM(O1132:AB1132)&gt;0,"ITEM","")</f>
        <v/>
      </c>
      <c r="BD1132" s="127" t="str">
        <f>IF(BE1132="","",MAX(BD$868:BD1131)+1)</f>
        <v/>
      </c>
      <c r="BG1132" s="200" t="str">
        <f t="shared" si="98"/>
        <v/>
      </c>
      <c r="BH1132" s="199" t="str">
        <f t="shared" si="99"/>
        <v/>
      </c>
      <c r="BI1132" s="199" t="str">
        <f t="shared" si="100"/>
        <v/>
      </c>
      <c r="BJ1132" s="199" t="str">
        <f t="shared" si="101"/>
        <v/>
      </c>
      <c r="BK1132" s="199" t="str">
        <f t="shared" si="102"/>
        <v/>
      </c>
      <c r="BL1132" s="199" t="str">
        <f t="shared" si="103"/>
        <v/>
      </c>
      <c r="BM1132" s="199" t="str">
        <f t="shared" si="104"/>
        <v/>
      </c>
      <c r="BN1132" s="199" t="str">
        <f t="shared" si="105"/>
        <v/>
      </c>
      <c r="BO1132" s="199" t="str">
        <f t="shared" si="106"/>
        <v/>
      </c>
      <c r="BP1132" s="199" t="str">
        <f t="shared" si="107"/>
        <v/>
      </c>
      <c r="BQ1132" s="202" t="str">
        <f t="shared" si="108"/>
        <v/>
      </c>
      <c r="BR1132" s="200" t="str">
        <f t="shared" si="109"/>
        <v/>
      </c>
      <c r="BS1132" s="202" t="str">
        <f t="shared" si="110"/>
        <v/>
      </c>
    </row>
    <row r="1133" spans="1:71" ht="20.149999999999999" customHeight="1">
      <c r="A1133" s="53"/>
      <c r="B1133" s="308"/>
      <c r="C1133" s="308"/>
      <c r="D1133" s="308"/>
      <c r="E1133" s="308"/>
      <c r="F1133" s="308"/>
      <c r="G1133" s="308"/>
      <c r="H1133" s="372"/>
      <c r="I1133" s="372"/>
      <c r="J1133" s="373"/>
      <c r="K1133" s="342"/>
      <c r="L1133" s="343"/>
      <c r="M1133" s="343"/>
      <c r="N1133" s="344"/>
      <c r="O1133" s="341"/>
      <c r="P1133" s="341"/>
      <c r="Q1133" s="340"/>
      <c r="R1133" s="340"/>
      <c r="S1133" s="341"/>
      <c r="T1133" s="341"/>
      <c r="U1133" s="340"/>
      <c r="V1133" s="340"/>
      <c r="W1133" s="341"/>
      <c r="X1133" s="341"/>
      <c r="Y1133" s="340"/>
      <c r="Z1133" s="340"/>
      <c r="AA1133" s="341"/>
      <c r="AB1133" s="341"/>
      <c r="AC1133" s="345"/>
      <c r="AD1133" s="346"/>
      <c r="AE1133" s="346"/>
      <c r="AF1133" s="21"/>
      <c r="AG1133" s="339"/>
      <c r="AQ1133" s="63" t="str">
        <f>IFERROR(LEFT(B1132,SEARCH("
",B1132)),B1132)</f>
        <v xml:space="preserve">Nespresso Machine Hire ⚡
</v>
      </c>
      <c r="AR1133" s="127" t="str">
        <f>IF(AS1133="","",MAX(AR$868:AR1132)+1)</f>
        <v/>
      </c>
      <c r="AS1133" s="140" t="str">
        <f>IF(SUM(O1133:AB1133)&gt;0,AQ1133,"")</f>
        <v/>
      </c>
      <c r="AT1133" s="175" t="str">
        <f>IF(O1133&gt;0,O1133,"")</f>
        <v/>
      </c>
      <c r="AU1133" s="143" t="str">
        <f>IF(Q1133&gt;0,Q1133,"")</f>
        <v/>
      </c>
      <c r="AV1133" s="143" t="str">
        <f>IF(S1133&gt;0,S1133,"")</f>
        <v/>
      </c>
      <c r="AW1133" s="143" t="str">
        <f>IF(U1133&gt;0,U1133,"")</f>
        <v/>
      </c>
      <c r="AX1133" s="143" t="str">
        <f>IF(W1133&gt;0,W1133,"")</f>
        <v/>
      </c>
      <c r="AY1133" s="144" t="str">
        <f>IF(Y1133&gt;0,Y1133,"")</f>
        <v/>
      </c>
      <c r="AZ1133" s="144" t="str">
        <f>IF(AA1133&gt;0,AA1133,"")</f>
        <v/>
      </c>
      <c r="BA1133" s="179" t="str">
        <f>IF(SUM(O1133:AB1133)&gt;0,(SUM(O1133:AB1133)*H1132),"")</f>
        <v/>
      </c>
      <c r="BB1133" s="179" t="str">
        <f>IF(SUM(O1133:AB1133)&gt;0,K1133,"")</f>
        <v/>
      </c>
      <c r="BC1133" s="197" t="str">
        <f>IF(SUM(O1133:AB1133)&gt;0,"ITEM","")</f>
        <v/>
      </c>
      <c r="BD1133" s="127" t="str">
        <f>IF(BE1133="","",MAX(BD$868:BD1132)+1)</f>
        <v/>
      </c>
      <c r="BG1133" s="200" t="str">
        <f t="shared" si="98"/>
        <v/>
      </c>
      <c r="BH1133" s="199" t="str">
        <f t="shared" si="99"/>
        <v/>
      </c>
      <c r="BI1133" s="199" t="str">
        <f t="shared" si="100"/>
        <v/>
      </c>
      <c r="BJ1133" s="199" t="str">
        <f t="shared" si="101"/>
        <v/>
      </c>
      <c r="BK1133" s="199" t="str">
        <f t="shared" si="102"/>
        <v/>
      </c>
      <c r="BL1133" s="199" t="str">
        <f t="shared" si="103"/>
        <v/>
      </c>
      <c r="BM1133" s="199" t="str">
        <f t="shared" si="104"/>
        <v/>
      </c>
      <c r="BN1133" s="199" t="str">
        <f t="shared" si="105"/>
        <v/>
      </c>
      <c r="BO1133" s="199" t="str">
        <f t="shared" si="106"/>
        <v/>
      </c>
      <c r="BP1133" s="199" t="str">
        <f t="shared" si="107"/>
        <v/>
      </c>
      <c r="BQ1133" s="202" t="str">
        <f t="shared" si="108"/>
        <v/>
      </c>
      <c r="BR1133" s="200" t="str">
        <f t="shared" si="109"/>
        <v/>
      </c>
      <c r="BS1133" s="202" t="str">
        <f t="shared" si="110"/>
        <v/>
      </c>
    </row>
    <row r="1134" spans="1:71" ht="7.25" customHeight="1">
      <c r="A1134" s="21"/>
      <c r="B1134" s="294"/>
      <c r="C1134" s="294"/>
      <c r="D1134" s="294"/>
      <c r="E1134" s="294"/>
      <c r="F1134" s="294"/>
      <c r="G1134" s="294"/>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R1134" s="127" t="str">
        <f>IF(AS1134="","",MAX(AR$868:AR1133)+1)</f>
        <v/>
      </c>
      <c r="BD1134" s="127" t="str">
        <f>IF(BE1134="","",MAX(BD$868:BD1133)+1)</f>
        <v/>
      </c>
      <c r="BG1134" s="200" t="str">
        <f t="shared" si="98"/>
        <v/>
      </c>
      <c r="BH1134" s="199" t="str">
        <f t="shared" si="99"/>
        <v/>
      </c>
      <c r="BI1134" s="199" t="str">
        <f t="shared" si="100"/>
        <v/>
      </c>
      <c r="BJ1134" s="199" t="str">
        <f t="shared" si="101"/>
        <v/>
      </c>
      <c r="BK1134" s="199" t="str">
        <f t="shared" si="102"/>
        <v/>
      </c>
      <c r="BL1134" s="199" t="str">
        <f t="shared" si="103"/>
        <v/>
      </c>
      <c r="BM1134" s="199" t="str">
        <f t="shared" si="104"/>
        <v/>
      </c>
      <c r="BN1134" s="199" t="str">
        <f t="shared" si="105"/>
        <v/>
      </c>
      <c r="BO1134" s="199" t="str">
        <f t="shared" si="106"/>
        <v/>
      </c>
      <c r="BP1134" s="199" t="str">
        <f t="shared" si="107"/>
        <v/>
      </c>
      <c r="BQ1134" s="202" t="str">
        <f t="shared" si="108"/>
        <v/>
      </c>
      <c r="BR1134" s="200" t="str">
        <f t="shared" si="109"/>
        <v/>
      </c>
      <c r="BS1134" s="202" t="str">
        <f t="shared" si="110"/>
        <v/>
      </c>
    </row>
    <row r="1135" spans="1:71" ht="20.149999999999999" customHeight="1">
      <c r="A1135" s="53"/>
      <c r="B1135" s="308" t="s">
        <v>661</v>
      </c>
      <c r="C1135" s="308"/>
      <c r="D1135" s="308"/>
      <c r="E1135" s="308"/>
      <c r="F1135" s="308"/>
      <c r="G1135" s="308"/>
      <c r="H1135" s="372">
        <f>VLOOKUP($AG1135,PriceList,3,FALSE)</f>
        <v>27.15</v>
      </c>
      <c r="I1135" s="372"/>
      <c r="J1135" s="373"/>
      <c r="K1135" s="342"/>
      <c r="L1135" s="343"/>
      <c r="M1135" s="343"/>
      <c r="N1135" s="344"/>
      <c r="O1135" s="341"/>
      <c r="P1135" s="341"/>
      <c r="Q1135" s="340"/>
      <c r="R1135" s="340"/>
      <c r="S1135" s="341"/>
      <c r="T1135" s="341"/>
      <c r="U1135" s="340"/>
      <c r="V1135" s="340"/>
      <c r="W1135" s="341"/>
      <c r="X1135" s="341"/>
      <c r="Y1135" s="340"/>
      <c r="Z1135" s="340"/>
      <c r="AA1135" s="341"/>
      <c r="AB1135" s="341"/>
      <c r="AC1135" s="345">
        <f>(SUM(O1135:AB1136))*H1135</f>
        <v>0</v>
      </c>
      <c r="AD1135" s="346"/>
      <c r="AE1135" s="346"/>
      <c r="AF1135" s="21"/>
      <c r="AG1135" s="339" t="s">
        <v>662</v>
      </c>
      <c r="AJ1135" s="90" t="b">
        <f>OR(ISERROR(AC1135),ISERROR(H1135))</f>
        <v>0</v>
      </c>
      <c r="AQ1135" s="63" t="str">
        <f>IFERROR(LEFT(B1135,SEARCH("
",B1135)),B1135)</f>
        <v xml:space="preserve">Nespresso Capsules
</v>
      </c>
      <c r="AR1135" s="127" t="str">
        <f>IF(AS1135="","",MAX(AR$868:AR1134)+1)</f>
        <v/>
      </c>
      <c r="AS1135" s="176" t="str">
        <f>IF(SUM(O1135:AB1135)&gt;0,AQ1135,"")</f>
        <v/>
      </c>
      <c r="AT1135" s="177" t="str">
        <f>IF(O1135&gt;0,O1135,"")</f>
        <v/>
      </c>
      <c r="AU1135" s="178" t="str">
        <f>IF(Q1135&gt;0,Q1135,"")</f>
        <v/>
      </c>
      <c r="AV1135" s="178" t="str">
        <f>IF(S1135&gt;0,S1135,"")</f>
        <v/>
      </c>
      <c r="AW1135" s="178" t="str">
        <f>IF(U1135&gt;0,U1135,"")</f>
        <v/>
      </c>
      <c r="AX1135" s="178" t="str">
        <f>IF(W1135&gt;0,W1135,"")</f>
        <v/>
      </c>
      <c r="AY1135" s="179" t="str">
        <f>IF(Y1135&gt;0,Y1135,"")</f>
        <v/>
      </c>
      <c r="AZ1135" s="179" t="str">
        <f>IF(AA1135&gt;0,AA1135,"")</f>
        <v/>
      </c>
      <c r="BA1135" s="179" t="str">
        <f>IF(SUM(O1135:AB1135)&gt;0,(SUM(O1135:AB1135)*H1135),"")</f>
        <v/>
      </c>
      <c r="BB1135" s="179" t="str">
        <f>IF(SUM(O1135:AB1135)&gt;0,K1135,"")</f>
        <v/>
      </c>
      <c r="BC1135" s="196" t="str">
        <f>IF(SUM(O1135:AB1135)&gt;0,"ITEM","")</f>
        <v/>
      </c>
      <c r="BD1135" s="127" t="str">
        <f>IF(BE1135="","",MAX(BD$868:BD1134)+1)</f>
        <v/>
      </c>
      <c r="BG1135" s="200" t="str">
        <f t="shared" si="98"/>
        <v/>
      </c>
      <c r="BH1135" s="199" t="str">
        <f t="shared" si="99"/>
        <v/>
      </c>
      <c r="BI1135" s="199" t="str">
        <f t="shared" si="100"/>
        <v/>
      </c>
      <c r="BJ1135" s="199" t="str">
        <f t="shared" si="101"/>
        <v/>
      </c>
      <c r="BK1135" s="199" t="str">
        <f t="shared" si="102"/>
        <v/>
      </c>
      <c r="BL1135" s="199" t="str">
        <f t="shared" si="103"/>
        <v/>
      </c>
      <c r="BM1135" s="199" t="str">
        <f t="shared" si="104"/>
        <v/>
      </c>
      <c r="BN1135" s="199" t="str">
        <f t="shared" si="105"/>
        <v/>
      </c>
      <c r="BO1135" s="199" t="str">
        <f t="shared" si="106"/>
        <v/>
      </c>
      <c r="BP1135" s="199" t="str">
        <f t="shared" si="107"/>
        <v/>
      </c>
      <c r="BQ1135" s="202" t="str">
        <f t="shared" si="108"/>
        <v/>
      </c>
      <c r="BR1135" s="200" t="str">
        <f t="shared" si="109"/>
        <v/>
      </c>
      <c r="BS1135" s="202" t="str">
        <f t="shared" si="110"/>
        <v/>
      </c>
    </row>
    <row r="1136" spans="1:71" ht="20.149999999999999" customHeight="1">
      <c r="A1136" s="53"/>
      <c r="B1136" s="308"/>
      <c r="C1136" s="308"/>
      <c r="D1136" s="308"/>
      <c r="E1136" s="308"/>
      <c r="F1136" s="308"/>
      <c r="G1136" s="308"/>
      <c r="H1136" s="372"/>
      <c r="I1136" s="372"/>
      <c r="J1136" s="373"/>
      <c r="K1136" s="342"/>
      <c r="L1136" s="343"/>
      <c r="M1136" s="343"/>
      <c r="N1136" s="344"/>
      <c r="O1136" s="341"/>
      <c r="P1136" s="341"/>
      <c r="Q1136" s="340"/>
      <c r="R1136" s="340"/>
      <c r="S1136" s="341"/>
      <c r="T1136" s="341"/>
      <c r="U1136" s="340"/>
      <c r="V1136" s="340"/>
      <c r="W1136" s="341"/>
      <c r="X1136" s="341"/>
      <c r="Y1136" s="340"/>
      <c r="Z1136" s="340"/>
      <c r="AA1136" s="341"/>
      <c r="AB1136" s="341"/>
      <c r="AC1136" s="345"/>
      <c r="AD1136" s="346"/>
      <c r="AE1136" s="346"/>
      <c r="AF1136" s="21"/>
      <c r="AG1136" s="339"/>
      <c r="AQ1136" s="63" t="str">
        <f>IFERROR(LEFT(B1135,SEARCH("
",B1135)),B1135)</f>
        <v xml:space="preserve">Nespresso Capsules
</v>
      </c>
      <c r="AR1136" s="127" t="str">
        <f>IF(AS1136="","",MAX(AR$868:AR1135)+1)</f>
        <v/>
      </c>
      <c r="AS1136" s="140" t="str">
        <f>IF(SUM(O1136:AB1136)&gt;0,AQ1136,"")</f>
        <v/>
      </c>
      <c r="AT1136" s="175" t="str">
        <f>IF(O1136&gt;0,O1136,"")</f>
        <v/>
      </c>
      <c r="AU1136" s="143" t="str">
        <f>IF(Q1136&gt;0,Q1136,"")</f>
        <v/>
      </c>
      <c r="AV1136" s="143" t="str">
        <f>IF(S1136&gt;0,S1136,"")</f>
        <v/>
      </c>
      <c r="AW1136" s="143" t="str">
        <f>IF(U1136&gt;0,U1136,"")</f>
        <v/>
      </c>
      <c r="AX1136" s="143" t="str">
        <f>IF(W1136&gt;0,W1136,"")</f>
        <v/>
      </c>
      <c r="AY1136" s="144" t="str">
        <f>IF(Y1136&gt;0,Y1136,"")</f>
        <v/>
      </c>
      <c r="AZ1136" s="144" t="str">
        <f>IF(AA1136&gt;0,AA1136,"")</f>
        <v/>
      </c>
      <c r="BA1136" s="179" t="str">
        <f>IF(SUM(O1136:AB1136)&gt;0,(SUM(O1136:AB1136)*H1135),"")</f>
        <v/>
      </c>
      <c r="BB1136" s="179" t="str">
        <f>IF(SUM(O1136:AB1136)&gt;0,K1136,"")</f>
        <v/>
      </c>
      <c r="BC1136" s="197" t="str">
        <f>IF(SUM(O1136:AB1136)&gt;0,"ITEM","")</f>
        <v/>
      </c>
      <c r="BD1136" s="127" t="str">
        <f>IF(BE1136="","",MAX(BD$868:BD1135)+1)</f>
        <v/>
      </c>
      <c r="BG1136" s="200" t="str">
        <f t="shared" si="98"/>
        <v/>
      </c>
      <c r="BH1136" s="199" t="str">
        <f t="shared" si="99"/>
        <v/>
      </c>
      <c r="BI1136" s="199" t="str">
        <f t="shared" si="100"/>
        <v/>
      </c>
      <c r="BJ1136" s="199" t="str">
        <f t="shared" si="101"/>
        <v/>
      </c>
      <c r="BK1136" s="199" t="str">
        <f t="shared" si="102"/>
        <v/>
      </c>
      <c r="BL1136" s="199" t="str">
        <f t="shared" si="103"/>
        <v/>
      </c>
      <c r="BM1136" s="199" t="str">
        <f t="shared" si="104"/>
        <v/>
      </c>
      <c r="BN1136" s="199" t="str">
        <f t="shared" si="105"/>
        <v/>
      </c>
      <c r="BO1136" s="199" t="str">
        <f t="shared" si="106"/>
        <v/>
      </c>
      <c r="BP1136" s="199" t="str">
        <f t="shared" si="107"/>
        <v/>
      </c>
      <c r="BQ1136" s="202" t="str">
        <f t="shared" si="108"/>
        <v/>
      </c>
      <c r="BR1136" s="200" t="str">
        <f t="shared" si="109"/>
        <v/>
      </c>
      <c r="BS1136" s="202" t="str">
        <f t="shared" si="110"/>
        <v/>
      </c>
    </row>
    <row r="1137" spans="1:71" ht="7.25" customHeight="1">
      <c r="A1137" s="21"/>
      <c r="B1137" s="294"/>
      <c r="C1137" s="294"/>
      <c r="D1137" s="294"/>
      <c r="E1137" s="294"/>
      <c r="F1137" s="294"/>
      <c r="G1137" s="294"/>
      <c r="H1137" s="21"/>
      <c r="I1137" s="21"/>
      <c r="J1137" s="21"/>
      <c r="K1137" s="21"/>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R1137" s="127" t="str">
        <f>IF(AS1137="","",MAX(AR$868:AR1136)+1)</f>
        <v/>
      </c>
      <c r="BD1137" s="127" t="str">
        <f>IF(BE1137="","",MAX(BD$868:BD1136)+1)</f>
        <v/>
      </c>
      <c r="BG1137" s="200" t="str">
        <f t="shared" si="98"/>
        <v/>
      </c>
      <c r="BH1137" s="199" t="str">
        <f t="shared" si="99"/>
        <v/>
      </c>
      <c r="BI1137" s="199" t="str">
        <f t="shared" si="100"/>
        <v/>
      </c>
      <c r="BJ1137" s="199" t="str">
        <f t="shared" si="101"/>
        <v/>
      </c>
      <c r="BK1137" s="199" t="str">
        <f t="shared" si="102"/>
        <v/>
      </c>
      <c r="BL1137" s="199" t="str">
        <f t="shared" si="103"/>
        <v/>
      </c>
      <c r="BM1137" s="199" t="str">
        <f t="shared" si="104"/>
        <v/>
      </c>
      <c r="BN1137" s="199" t="str">
        <f t="shared" si="105"/>
        <v/>
      </c>
      <c r="BO1137" s="199" t="str">
        <f t="shared" si="106"/>
        <v/>
      </c>
      <c r="BP1137" s="199" t="str">
        <f t="shared" si="107"/>
        <v/>
      </c>
      <c r="BQ1137" s="202" t="str">
        <f t="shared" si="108"/>
        <v/>
      </c>
      <c r="BR1137" s="200" t="str">
        <f t="shared" si="109"/>
        <v/>
      </c>
      <c r="BS1137" s="202" t="str">
        <f t="shared" si="110"/>
        <v/>
      </c>
    </row>
    <row r="1138" spans="1:71" ht="20.149999999999999" customHeight="1">
      <c r="A1138" s="53"/>
      <c r="B1138" s="308" t="s">
        <v>663</v>
      </c>
      <c r="C1138" s="308"/>
      <c r="D1138" s="308"/>
      <c r="E1138" s="308"/>
      <c r="F1138" s="308"/>
      <c r="G1138" s="308"/>
      <c r="H1138" s="372">
        <f>VLOOKUP($AG1138,PriceList,3,FALSE)</f>
        <v>43.45</v>
      </c>
      <c r="I1138" s="372"/>
      <c r="J1138" s="373"/>
      <c r="K1138" s="342"/>
      <c r="L1138" s="343"/>
      <c r="M1138" s="343"/>
      <c r="N1138" s="344"/>
      <c r="O1138" s="341"/>
      <c r="P1138" s="341"/>
      <c r="Q1138" s="340"/>
      <c r="R1138" s="340"/>
      <c r="S1138" s="341"/>
      <c r="T1138" s="341"/>
      <c r="U1138" s="340"/>
      <c r="V1138" s="340"/>
      <c r="W1138" s="341"/>
      <c r="X1138" s="341"/>
      <c r="Y1138" s="340"/>
      <c r="Z1138" s="340"/>
      <c r="AA1138" s="341"/>
      <c r="AB1138" s="341"/>
      <c r="AC1138" s="345">
        <f>(SUM(O1138:AB1139))*H1138</f>
        <v>0</v>
      </c>
      <c r="AD1138" s="346"/>
      <c r="AE1138" s="346"/>
      <c r="AF1138" s="21"/>
      <c r="AG1138" s="339" t="s">
        <v>664</v>
      </c>
      <c r="AJ1138" s="90" t="b">
        <f>OR(ISERROR(AC1138),ISERROR(H1138))</f>
        <v>0</v>
      </c>
      <c r="AQ1138" s="194" t="s">
        <v>665</v>
      </c>
      <c r="AR1138" s="127" t="str">
        <f>IF(AS1138="","",MAX(AR$868:AR1137)+1)</f>
        <v/>
      </c>
      <c r="AS1138" s="176" t="str">
        <f>IF(SUM(O1138:AB1138)&gt;0,AQ1138,"")</f>
        <v/>
      </c>
      <c r="AT1138" s="177" t="str">
        <f>IF(O1138&gt;0,O1138,"")</f>
        <v/>
      </c>
      <c r="AU1138" s="178" t="str">
        <f>IF(Q1138&gt;0,Q1138,"")</f>
        <v/>
      </c>
      <c r="AV1138" s="178" t="str">
        <f>IF(S1138&gt;0,S1138,"")</f>
        <v/>
      </c>
      <c r="AW1138" s="178" t="str">
        <f>IF(U1138&gt;0,U1138,"")</f>
        <v/>
      </c>
      <c r="AX1138" s="178" t="str">
        <f>IF(W1138&gt;0,W1138,"")</f>
        <v/>
      </c>
      <c r="AY1138" s="179" t="str">
        <f>IF(Y1138&gt;0,Y1138,"")</f>
        <v/>
      </c>
      <c r="AZ1138" s="179" t="str">
        <f>IF(AA1138&gt;0,AA1138,"")</f>
        <v/>
      </c>
      <c r="BA1138" s="179" t="str">
        <f>IF(SUM(O1138:AB1138)&gt;0,(SUM(O1138:AB1138)*H1138),"")</f>
        <v/>
      </c>
      <c r="BB1138" s="179" t="str">
        <f>IF(SUM(O1138:AB1138)&gt;0,K1138,"")</f>
        <v/>
      </c>
      <c r="BC1138" s="196" t="str">
        <f>IF(SUM(O1138:AB1138)&gt;0,"ITEM","")</f>
        <v/>
      </c>
      <c r="BD1138" s="127" t="str">
        <f>IF(BE1138="","",MAX(BD$868:BD1137)+1)</f>
        <v/>
      </c>
      <c r="BG1138" s="200" t="str">
        <f t="shared" si="98"/>
        <v/>
      </c>
      <c r="BH1138" s="199" t="str">
        <f t="shared" si="99"/>
        <v/>
      </c>
      <c r="BI1138" s="199" t="str">
        <f t="shared" si="100"/>
        <v/>
      </c>
      <c r="BJ1138" s="199" t="str">
        <f t="shared" si="101"/>
        <v/>
      </c>
      <c r="BK1138" s="199" t="str">
        <f t="shared" si="102"/>
        <v/>
      </c>
      <c r="BL1138" s="199" t="str">
        <f t="shared" si="103"/>
        <v/>
      </c>
      <c r="BM1138" s="199" t="str">
        <f t="shared" si="104"/>
        <v/>
      </c>
      <c r="BN1138" s="199" t="str">
        <f t="shared" si="105"/>
        <v/>
      </c>
      <c r="BO1138" s="199" t="str">
        <f t="shared" si="106"/>
        <v/>
      </c>
      <c r="BP1138" s="199" t="str">
        <f t="shared" si="107"/>
        <v/>
      </c>
      <c r="BQ1138" s="202" t="str">
        <f t="shared" si="108"/>
        <v/>
      </c>
      <c r="BR1138" s="200" t="str">
        <f t="shared" si="109"/>
        <v/>
      </c>
      <c r="BS1138" s="202" t="str">
        <f t="shared" si="110"/>
        <v/>
      </c>
    </row>
    <row r="1139" spans="1:71" ht="20.149999999999999" customHeight="1">
      <c r="A1139" s="53"/>
      <c r="B1139" s="308"/>
      <c r="C1139" s="308"/>
      <c r="D1139" s="308"/>
      <c r="E1139" s="308"/>
      <c r="F1139" s="308"/>
      <c r="G1139" s="308"/>
      <c r="H1139" s="372"/>
      <c r="I1139" s="372"/>
      <c r="J1139" s="373"/>
      <c r="K1139" s="342"/>
      <c r="L1139" s="343"/>
      <c r="M1139" s="343"/>
      <c r="N1139" s="344"/>
      <c r="O1139" s="341"/>
      <c r="P1139" s="341"/>
      <c r="Q1139" s="340"/>
      <c r="R1139" s="340"/>
      <c r="S1139" s="341"/>
      <c r="T1139" s="341"/>
      <c r="U1139" s="340"/>
      <c r="V1139" s="340"/>
      <c r="W1139" s="341"/>
      <c r="X1139" s="341"/>
      <c r="Y1139" s="340"/>
      <c r="Z1139" s="340"/>
      <c r="AA1139" s="341"/>
      <c r="AB1139" s="341"/>
      <c r="AC1139" s="345"/>
      <c r="AD1139" s="346"/>
      <c r="AE1139" s="346"/>
      <c r="AF1139" s="21"/>
      <c r="AG1139" s="339"/>
      <c r="AQ1139" s="194" t="str">
        <f>AQ1138</f>
        <v>Milk Frother</v>
      </c>
      <c r="AR1139" s="127" t="str">
        <f>IF(AS1139="","",MAX(AR$868:AR1138)+1)</f>
        <v/>
      </c>
      <c r="AS1139" s="140" t="str">
        <f>IF(SUM(O1139:AB1139)&gt;0,AQ1139,"")</f>
        <v/>
      </c>
      <c r="AT1139" s="175" t="str">
        <f>IF(O1139&gt;0,O1139,"")</f>
        <v/>
      </c>
      <c r="AU1139" s="143" t="str">
        <f>IF(Q1139&gt;0,Q1139,"")</f>
        <v/>
      </c>
      <c r="AV1139" s="143" t="str">
        <f>IF(S1139&gt;0,S1139,"")</f>
        <v/>
      </c>
      <c r="AW1139" s="143" t="str">
        <f>IF(U1139&gt;0,U1139,"")</f>
        <v/>
      </c>
      <c r="AX1139" s="143" t="str">
        <f>IF(W1139&gt;0,W1139,"")</f>
        <v/>
      </c>
      <c r="AY1139" s="144" t="str">
        <f>IF(Y1139&gt;0,Y1139,"")</f>
        <v/>
      </c>
      <c r="AZ1139" s="144" t="str">
        <f>IF(AA1139&gt;0,AA1139,"")</f>
        <v/>
      </c>
      <c r="BA1139" s="179" t="str">
        <f>IF(SUM(O1139:AB1139)&gt;0,(SUM(O1139:AB1139)*H1138),"")</f>
        <v/>
      </c>
      <c r="BB1139" s="179" t="str">
        <f>IF(SUM(O1139:AB1139)&gt;0,K1139,"")</f>
        <v/>
      </c>
      <c r="BC1139" s="197" t="str">
        <f>IF(SUM(O1139:AB1139)&gt;0,"ITEM","")</f>
        <v/>
      </c>
      <c r="BD1139" s="127" t="str">
        <f>IF(BE1139="","",MAX(BD$868:BD1138)+1)</f>
        <v/>
      </c>
      <c r="BG1139" s="200" t="str">
        <f t="shared" si="98"/>
        <v/>
      </c>
      <c r="BH1139" s="199" t="str">
        <f t="shared" si="99"/>
        <v/>
      </c>
      <c r="BI1139" s="199" t="str">
        <f t="shared" si="100"/>
        <v/>
      </c>
      <c r="BJ1139" s="199" t="str">
        <f t="shared" si="101"/>
        <v/>
      </c>
      <c r="BK1139" s="199" t="str">
        <f t="shared" si="102"/>
        <v/>
      </c>
      <c r="BL1139" s="199" t="str">
        <f t="shared" si="103"/>
        <v/>
      </c>
      <c r="BM1139" s="199" t="str">
        <f t="shared" si="104"/>
        <v/>
      </c>
      <c r="BN1139" s="199" t="str">
        <f t="shared" si="105"/>
        <v/>
      </c>
      <c r="BO1139" s="199" t="str">
        <f t="shared" si="106"/>
        <v/>
      </c>
      <c r="BP1139" s="199" t="str">
        <f t="shared" si="107"/>
        <v/>
      </c>
      <c r="BQ1139" s="202" t="str">
        <f t="shared" si="108"/>
        <v/>
      </c>
      <c r="BR1139" s="200" t="str">
        <f t="shared" si="109"/>
        <v/>
      </c>
      <c r="BS1139" s="202" t="str">
        <f t="shared" si="110"/>
        <v/>
      </c>
    </row>
    <row r="1140" spans="1:71" ht="7.25" customHeight="1">
      <c r="A1140" s="21"/>
      <c r="B1140" s="21"/>
      <c r="C1140" s="21"/>
      <c r="D1140" s="21"/>
      <c r="E1140" s="21"/>
      <c r="F1140" s="21"/>
      <c r="G1140" s="21"/>
      <c r="H1140" s="21"/>
      <c r="I1140" s="21"/>
      <c r="J1140" s="21"/>
      <c r="K1140" s="21"/>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R1140" s="127" t="str">
        <f>IF(AS1140="","",MAX(AR$868:AR1139)+1)</f>
        <v/>
      </c>
      <c r="BD1140" s="127" t="str">
        <f>IF(BE1140="","",MAX(BD$868:BD1139)+1)</f>
        <v/>
      </c>
      <c r="BF1140" s="187" t="b">
        <f>NOT(ISBLANK(E1141))</f>
        <v>0</v>
      </c>
      <c r="BG1140" s="200" t="str">
        <f t="shared" si="98"/>
        <v/>
      </c>
      <c r="BH1140" s="199" t="str">
        <f t="shared" si="99"/>
        <v/>
      </c>
      <c r="BI1140" s="199" t="str">
        <f t="shared" si="100"/>
        <v/>
      </c>
      <c r="BJ1140" s="199" t="str">
        <f t="shared" si="101"/>
        <v/>
      </c>
      <c r="BK1140" s="199" t="str">
        <f t="shared" si="102"/>
        <v/>
      </c>
      <c r="BL1140" s="199" t="str">
        <f t="shared" si="103"/>
        <v/>
      </c>
      <c r="BM1140" s="199" t="str">
        <f t="shared" si="104"/>
        <v/>
      </c>
      <c r="BN1140" s="199" t="str">
        <f t="shared" si="105"/>
        <v/>
      </c>
      <c r="BO1140" s="199" t="str">
        <f t="shared" si="106"/>
        <v/>
      </c>
      <c r="BP1140" s="199" t="str">
        <f t="shared" si="107"/>
        <v/>
      </c>
      <c r="BQ1140" s="202" t="str">
        <f t="shared" si="108"/>
        <v/>
      </c>
      <c r="BR1140" s="200" t="str">
        <f t="shared" si="109"/>
        <v/>
      </c>
      <c r="BS1140" s="202" t="str">
        <f t="shared" si="110"/>
        <v/>
      </c>
    </row>
    <row r="1141" spans="1:71" ht="25.25" customHeight="1">
      <c r="A1141" s="53"/>
      <c r="B1141" s="649" t="s">
        <v>44</v>
      </c>
      <c r="C1141" s="649"/>
      <c r="D1141" s="649"/>
      <c r="E1141" s="452"/>
      <c r="F1141" s="453"/>
      <c r="G1141" s="453"/>
      <c r="H1141" s="453"/>
      <c r="I1141" s="453"/>
      <c r="J1141" s="453"/>
      <c r="K1141" s="453"/>
      <c r="L1141" s="453"/>
      <c r="M1141" s="453"/>
      <c r="N1141" s="453"/>
      <c r="O1141" s="453"/>
      <c r="P1141" s="453"/>
      <c r="Q1141" s="453"/>
      <c r="R1141" s="453"/>
      <c r="S1141" s="453"/>
      <c r="T1141" s="453"/>
      <c r="U1141" s="453"/>
      <c r="V1141" s="453"/>
      <c r="W1141" s="453"/>
      <c r="X1141" s="453"/>
      <c r="Y1141" s="453"/>
      <c r="Z1141" s="453"/>
      <c r="AA1141" s="453"/>
      <c r="AB1141" s="453"/>
      <c r="AC1141" s="453"/>
      <c r="AD1141" s="453"/>
      <c r="AE1141" s="454"/>
      <c r="AF1141" s="21"/>
      <c r="AR1141" s="127" t="str">
        <f>IF(AS1141="","",MAX(AR$868:AR1140)+1)</f>
        <v/>
      </c>
      <c r="BD1141" s="127" t="str">
        <f>IF(BE1141="","",MAX(BD$868:BD1140)+1)</f>
        <v/>
      </c>
      <c r="BE1141" s="176" t="str">
        <f>IF(BF1140=TRUE,E1141,"")</f>
        <v/>
      </c>
      <c r="BF1141" s="176" t="str">
        <f>IF(BF1140=TRUE,"NOTE","")</f>
        <v/>
      </c>
      <c r="BG1141" s="200" t="str">
        <f t="shared" si="98"/>
        <v/>
      </c>
      <c r="BH1141" s="199" t="str">
        <f t="shared" si="99"/>
        <v/>
      </c>
      <c r="BI1141" s="199" t="str">
        <f t="shared" si="100"/>
        <v/>
      </c>
      <c r="BJ1141" s="199" t="str">
        <f t="shared" si="101"/>
        <v/>
      </c>
      <c r="BK1141" s="199" t="str">
        <f t="shared" si="102"/>
        <v/>
      </c>
      <c r="BL1141" s="199" t="str">
        <f t="shared" si="103"/>
        <v/>
      </c>
      <c r="BM1141" s="199" t="str">
        <f t="shared" si="104"/>
        <v/>
      </c>
      <c r="BN1141" s="199" t="str">
        <f t="shared" si="105"/>
        <v/>
      </c>
      <c r="BO1141" s="199" t="str">
        <f t="shared" si="106"/>
        <v/>
      </c>
      <c r="BP1141" s="199" t="str">
        <f t="shared" si="107"/>
        <v/>
      </c>
      <c r="BQ1141" s="202" t="str">
        <f t="shared" si="108"/>
        <v/>
      </c>
      <c r="BR1141" s="200" t="str">
        <f t="shared" si="109"/>
        <v/>
      </c>
      <c r="BS1141" s="202" t="str">
        <f t="shared" si="110"/>
        <v/>
      </c>
    </row>
    <row r="1142" spans="1:71" ht="10.25" customHeight="1">
      <c r="A1142" s="53"/>
      <c r="B1142" s="9"/>
      <c r="C1142" s="48"/>
      <c r="D1142" s="48"/>
      <c r="E1142" s="48"/>
      <c r="F1142" s="48"/>
      <c r="G1142" s="48"/>
      <c r="H1142" s="48"/>
      <c r="I1142" s="48"/>
      <c r="J1142" s="48"/>
      <c r="K1142" s="48"/>
      <c r="L1142" s="48"/>
      <c r="M1142" s="48"/>
      <c r="N1142" s="48"/>
      <c r="O1142" s="48"/>
      <c r="P1142" s="48"/>
      <c r="Q1142" s="48"/>
      <c r="R1142" s="48"/>
      <c r="S1142" s="48"/>
      <c r="T1142" s="48"/>
      <c r="U1142" s="48"/>
      <c r="V1142" s="48"/>
      <c r="W1142" s="48"/>
      <c r="X1142" s="48"/>
      <c r="Y1142" s="48"/>
      <c r="Z1142" s="48"/>
      <c r="AA1142" s="48"/>
      <c r="AB1142" s="48"/>
      <c r="AC1142" s="48"/>
      <c r="AD1142" s="48"/>
      <c r="AE1142" s="48"/>
      <c r="AF1142" s="21"/>
      <c r="AR1142" s="127" t="str">
        <f>IF(AS1142="","",MAX(AR$868:AR1141)+1)</f>
        <v/>
      </c>
      <c r="BD1142" s="127" t="str">
        <f>IF(BE1142="","",MAX(BD$868:BD1141)+1)</f>
        <v/>
      </c>
      <c r="BG1142" s="200" t="str">
        <f t="shared" si="98"/>
        <v/>
      </c>
      <c r="BH1142" s="199" t="str">
        <f t="shared" si="99"/>
        <v/>
      </c>
      <c r="BI1142" s="199" t="str">
        <f t="shared" si="100"/>
        <v/>
      </c>
      <c r="BJ1142" s="199" t="str">
        <f t="shared" si="101"/>
        <v/>
      </c>
      <c r="BK1142" s="199" t="str">
        <f t="shared" si="102"/>
        <v/>
      </c>
      <c r="BL1142" s="199" t="str">
        <f t="shared" si="103"/>
        <v/>
      </c>
      <c r="BM1142" s="199" t="str">
        <f t="shared" si="104"/>
        <v/>
      </c>
      <c r="BN1142" s="199" t="str">
        <f t="shared" si="105"/>
        <v/>
      </c>
      <c r="BO1142" s="199" t="str">
        <f t="shared" si="106"/>
        <v/>
      </c>
      <c r="BP1142" s="199" t="str">
        <f t="shared" si="107"/>
        <v/>
      </c>
      <c r="BQ1142" s="202" t="str">
        <f t="shared" si="108"/>
        <v/>
      </c>
      <c r="BR1142" s="200" t="str">
        <f t="shared" si="109"/>
        <v/>
      </c>
      <c r="BS1142" s="202" t="str">
        <f t="shared" si="110"/>
        <v/>
      </c>
    </row>
    <row r="1143" spans="1:71" ht="20.149999999999999" customHeight="1">
      <c r="A1143" s="413">
        <f>A1071+1</f>
        <v>20</v>
      </c>
      <c r="B1143" s="413"/>
      <c r="C1143" s="65"/>
      <c r="D1143" s="65"/>
      <c r="E1143" s="65"/>
      <c r="F1143" s="65"/>
      <c r="G1143" s="65"/>
      <c r="H1143" s="65"/>
      <c r="I1143" s="65"/>
      <c r="J1143" s="65"/>
      <c r="K1143" s="65"/>
      <c r="L1143" s="65"/>
      <c r="M1143" s="65"/>
      <c r="N1143" s="65"/>
      <c r="O1143" s="65"/>
      <c r="P1143" s="65"/>
      <c r="Q1143" s="65"/>
      <c r="R1143" s="65"/>
      <c r="S1143" s="65"/>
      <c r="T1143" s="65"/>
      <c r="U1143" s="65"/>
      <c r="V1143" s="65"/>
      <c r="W1143" s="65"/>
      <c r="X1143" s="65"/>
      <c r="Y1143" s="65"/>
      <c r="Z1143" s="65"/>
      <c r="AA1143" s="65"/>
      <c r="AB1143" s="65"/>
      <c r="AC1143" s="65"/>
      <c r="AD1143" s="65"/>
      <c r="AE1143" s="7"/>
      <c r="AF1143" s="7"/>
      <c r="AR1143" s="127" t="str">
        <f>IF(AS1143="","",MAX(AR$868:AR1142)+1)</f>
        <v/>
      </c>
      <c r="BD1143" s="127" t="str">
        <f>IF(BE1143="","",MAX(BD$868:BD1142)+1)</f>
        <v/>
      </c>
      <c r="BG1143" s="200" t="str">
        <f t="shared" si="98"/>
        <v/>
      </c>
      <c r="BH1143" s="199" t="str">
        <f t="shared" si="99"/>
        <v/>
      </c>
      <c r="BI1143" s="199" t="str">
        <f t="shared" si="100"/>
        <v/>
      </c>
      <c r="BJ1143" s="199" t="str">
        <f t="shared" si="101"/>
        <v/>
      </c>
      <c r="BK1143" s="199" t="str">
        <f t="shared" si="102"/>
        <v/>
      </c>
      <c r="BL1143" s="199" t="str">
        <f t="shared" si="103"/>
        <v/>
      </c>
      <c r="BM1143" s="199" t="str">
        <f t="shared" si="104"/>
        <v/>
      </c>
      <c r="BN1143" s="199" t="str">
        <f t="shared" si="105"/>
        <v/>
      </c>
      <c r="BO1143" s="199" t="str">
        <f t="shared" si="106"/>
        <v/>
      </c>
      <c r="BP1143" s="199" t="str">
        <f t="shared" si="107"/>
        <v/>
      </c>
      <c r="BQ1143" s="202" t="str">
        <f t="shared" si="108"/>
        <v/>
      </c>
      <c r="BR1143" s="200" t="str">
        <f t="shared" si="109"/>
        <v/>
      </c>
      <c r="BS1143" s="202" t="str">
        <f t="shared" si="110"/>
        <v/>
      </c>
    </row>
    <row r="1144" spans="1:71" ht="10.25" customHeight="1" thickBot="1">
      <c r="A1144" s="53"/>
      <c r="B1144" s="9"/>
      <c r="C1144" s="48"/>
      <c r="D1144" s="48"/>
      <c r="E1144" s="48"/>
      <c r="F1144" s="48"/>
      <c r="G1144" s="48"/>
      <c r="H1144" s="48"/>
      <c r="I1144" s="48"/>
      <c r="J1144" s="48"/>
      <c r="K1144" s="48"/>
      <c r="L1144" s="48"/>
      <c r="M1144" s="48"/>
      <c r="N1144" s="48"/>
      <c r="O1144" s="48"/>
      <c r="P1144" s="48"/>
      <c r="Q1144" s="48"/>
      <c r="R1144" s="48"/>
      <c r="S1144" s="48"/>
      <c r="T1144" s="48"/>
      <c r="U1144" s="48"/>
      <c r="V1144" s="48"/>
      <c r="W1144" s="48"/>
      <c r="X1144" s="48"/>
      <c r="Y1144" s="48"/>
      <c r="Z1144" s="48"/>
      <c r="AA1144" s="48"/>
      <c r="AB1144" s="48"/>
      <c r="AC1144" s="48"/>
      <c r="AD1144" s="48"/>
      <c r="AE1144" s="48"/>
      <c r="AF1144" s="21"/>
      <c r="AR1144" s="127" t="str">
        <f>IF(AS1144="","",MAX(AR$868:AR1143)+1)</f>
        <v/>
      </c>
      <c r="BD1144" s="127" t="str">
        <f>IF(BE1144="","",MAX(BD$868:BD1143)+1)</f>
        <v/>
      </c>
      <c r="BF1144" s="187" t="b">
        <f>NOT(ISBLANK(E1213))</f>
        <v>0</v>
      </c>
      <c r="BG1144" s="200" t="str">
        <f t="shared" si="98"/>
        <v/>
      </c>
      <c r="BH1144" s="199" t="str">
        <f t="shared" si="99"/>
        <v/>
      </c>
      <c r="BI1144" s="199" t="str">
        <f t="shared" si="100"/>
        <v/>
      </c>
      <c r="BJ1144" s="199" t="str">
        <f t="shared" si="101"/>
        <v/>
      </c>
      <c r="BK1144" s="199" t="str">
        <f t="shared" si="102"/>
        <v/>
      </c>
      <c r="BL1144" s="199" t="str">
        <f t="shared" si="103"/>
        <v/>
      </c>
      <c r="BM1144" s="199" t="str">
        <f t="shared" si="104"/>
        <v/>
      </c>
      <c r="BN1144" s="199" t="str">
        <f t="shared" si="105"/>
        <v/>
      </c>
      <c r="BO1144" s="199" t="str">
        <f t="shared" si="106"/>
        <v/>
      </c>
      <c r="BP1144" s="199" t="str">
        <f t="shared" si="107"/>
        <v/>
      </c>
      <c r="BQ1144" s="202" t="str">
        <f t="shared" si="108"/>
        <v/>
      </c>
      <c r="BR1144" s="200" t="str">
        <f t="shared" si="109"/>
        <v/>
      </c>
      <c r="BS1144" s="202" t="str">
        <f t="shared" si="110"/>
        <v/>
      </c>
    </row>
    <row r="1145" spans="1:71" ht="25.25" customHeight="1" thickBot="1">
      <c r="A1145" s="21"/>
      <c r="B1145" s="365" t="s">
        <v>666</v>
      </c>
      <c r="C1145" s="366"/>
      <c r="D1145" s="366"/>
      <c r="E1145" s="366"/>
      <c r="F1145" s="366"/>
      <c r="G1145" s="366"/>
      <c r="H1145" s="366"/>
      <c r="I1145" s="366"/>
      <c r="J1145" s="366"/>
      <c r="K1145" s="366"/>
      <c r="L1145" s="366"/>
      <c r="M1145" s="366"/>
      <c r="N1145" s="366"/>
      <c r="O1145" s="366"/>
      <c r="P1145" s="366"/>
      <c r="Q1145" s="366"/>
      <c r="R1145" s="366"/>
      <c r="S1145" s="366"/>
      <c r="T1145" s="366"/>
      <c r="U1145" s="366"/>
      <c r="V1145" s="366"/>
      <c r="W1145" s="366"/>
      <c r="X1145" s="366"/>
      <c r="Y1145" s="366"/>
      <c r="Z1145" s="366"/>
      <c r="AA1145" s="366"/>
      <c r="AB1145" s="366"/>
      <c r="AC1145" s="366"/>
      <c r="AD1145" s="366"/>
      <c r="AE1145" s="367"/>
      <c r="AF1145" s="21"/>
      <c r="AQ1145" s="184" t="str">
        <f>B1145</f>
        <v>Equipment and Refills</v>
      </c>
      <c r="AR1145" s="127" t="str">
        <f>IF(AS1145="","",MAX(AR$868:AR1144)+1)</f>
        <v/>
      </c>
      <c r="AS1145" s="180" t="str">
        <f>IF(AQ1152&gt;0,AQ1145,"")</f>
        <v/>
      </c>
      <c r="AT1145" s="181" t="str">
        <f>IF(AQ1152&gt;0,IF(ISBLANK(O1152),"",O1152),"")</f>
        <v/>
      </c>
      <c r="AU1145" s="182" t="str">
        <f>IF(AQ1152&gt;0,IF(ISBLANK(Q1152),"",Q1152),"")</f>
        <v/>
      </c>
      <c r="AV1145" s="182" t="str">
        <f>IF(AQ1152&gt;0,IF(ISBLANK(S1152),"",S1152),"")</f>
        <v/>
      </c>
      <c r="AW1145" s="182" t="str">
        <f>IF(AQ1152&gt;0,IF(ISBLANK(U1152),"",U1152),"")</f>
        <v/>
      </c>
      <c r="AX1145" s="182" t="str">
        <f>IF(AQ1152&gt;0,IF(ISBLANK(W1152),"",W1152),"")</f>
        <v/>
      </c>
      <c r="AY1145" s="183" t="str">
        <f>IF(AQ1152&gt;0,IF(ISBLANK(Y1152),"",Y1152),"")</f>
        <v/>
      </c>
      <c r="AZ1145" s="183" t="str">
        <f>IF(AQ1152&gt;0,IF(ISBLANK(AA1152),"",AA1152),"")</f>
        <v/>
      </c>
      <c r="BC1145" s="195" t="str">
        <f>IF(AQ1152&gt;0,"HEADING","")</f>
        <v/>
      </c>
      <c r="BD1145" s="127" t="str">
        <f>IF(BE1145="","",MAX(BD$868:BD1144)+1)</f>
        <v/>
      </c>
      <c r="BE1145" s="180" t="str">
        <f>IF(BF1144=TRUE,AQ1145,"")</f>
        <v/>
      </c>
      <c r="BF1145" s="195" t="str">
        <f>IF(BF1144=TRUE,"HEADING","")</f>
        <v/>
      </c>
      <c r="BG1145" s="200" t="str">
        <f t="shared" si="98"/>
        <v/>
      </c>
      <c r="BH1145" s="199" t="str">
        <f t="shared" si="99"/>
        <v/>
      </c>
      <c r="BI1145" s="199" t="str">
        <f t="shared" si="100"/>
        <v/>
      </c>
      <c r="BJ1145" s="199" t="str">
        <f t="shared" si="101"/>
        <v/>
      </c>
      <c r="BK1145" s="199" t="str">
        <f t="shared" si="102"/>
        <v/>
      </c>
      <c r="BL1145" s="199" t="str">
        <f t="shared" si="103"/>
        <v/>
      </c>
      <c r="BM1145" s="199" t="str">
        <f t="shared" si="104"/>
        <v/>
      </c>
      <c r="BN1145" s="199" t="str">
        <f t="shared" si="105"/>
        <v/>
      </c>
      <c r="BO1145" s="199" t="str">
        <f t="shared" si="106"/>
        <v/>
      </c>
      <c r="BP1145" s="199" t="str">
        <f t="shared" si="107"/>
        <v/>
      </c>
      <c r="BQ1145" s="202" t="str">
        <f t="shared" si="108"/>
        <v/>
      </c>
      <c r="BR1145" s="200" t="str">
        <f t="shared" si="109"/>
        <v/>
      </c>
      <c r="BS1145" s="202" t="str">
        <f t="shared" si="110"/>
        <v/>
      </c>
    </row>
    <row r="1146" spans="1:71" ht="7.25" customHeight="1">
      <c r="A1146" s="21"/>
      <c r="B1146" s="21"/>
      <c r="C1146" s="21"/>
      <c r="D1146" s="21"/>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R1146" s="127" t="str">
        <f>IF(AS1146="","",MAX(AR$868:AR1145)+1)</f>
        <v/>
      </c>
      <c r="BD1146" s="127" t="str">
        <f>IF(BE1146="","",MAX(BD$868:BD1145)+1)</f>
        <v/>
      </c>
      <c r="BG1146" s="200" t="str">
        <f t="shared" si="98"/>
        <v/>
      </c>
      <c r="BH1146" s="199" t="str">
        <f t="shared" si="99"/>
        <v/>
      </c>
      <c r="BI1146" s="199" t="str">
        <f t="shared" si="100"/>
        <v/>
      </c>
      <c r="BJ1146" s="199" t="str">
        <f t="shared" si="101"/>
        <v/>
      </c>
      <c r="BK1146" s="199" t="str">
        <f t="shared" si="102"/>
        <v/>
      </c>
      <c r="BL1146" s="199" t="str">
        <f t="shared" si="103"/>
        <v/>
      </c>
      <c r="BM1146" s="199" t="str">
        <f t="shared" si="104"/>
        <v/>
      </c>
      <c r="BN1146" s="199" t="str">
        <f t="shared" si="105"/>
        <v/>
      </c>
      <c r="BO1146" s="199" t="str">
        <f t="shared" si="106"/>
        <v/>
      </c>
      <c r="BP1146" s="199" t="str">
        <f t="shared" si="107"/>
        <v/>
      </c>
      <c r="BQ1146" s="202" t="str">
        <f t="shared" si="108"/>
        <v/>
      </c>
      <c r="BR1146" s="200" t="str">
        <f t="shared" si="109"/>
        <v/>
      </c>
      <c r="BS1146" s="202" t="str">
        <f t="shared" si="110"/>
        <v/>
      </c>
    </row>
    <row r="1147" spans="1:71" ht="20.149999999999999" customHeight="1">
      <c r="A1147" s="53"/>
      <c r="B1147" s="30"/>
      <c r="C1147" s="409" t="s">
        <v>625</v>
      </c>
      <c r="D1147" s="409"/>
      <c r="E1147" s="409"/>
      <c r="F1147" s="409"/>
      <c r="G1147" s="409"/>
      <c r="H1147" s="409"/>
      <c r="I1147" s="409"/>
      <c r="J1147" s="409"/>
      <c r="K1147" s="409"/>
      <c r="L1147" s="409"/>
      <c r="M1147" s="409"/>
      <c r="N1147" s="409"/>
      <c r="O1147" s="409"/>
      <c r="P1147" s="409"/>
      <c r="Q1147" s="409"/>
      <c r="R1147" s="409"/>
      <c r="S1147" s="409"/>
      <c r="T1147" s="409"/>
      <c r="U1147" s="409"/>
      <c r="V1147" s="409"/>
      <c r="W1147" s="409"/>
      <c r="X1147" s="409"/>
      <c r="Y1147" s="409"/>
      <c r="Z1147" s="409"/>
      <c r="AA1147" s="409"/>
      <c r="AB1147" s="409"/>
      <c r="AC1147" s="409"/>
      <c r="AD1147" s="409"/>
      <c r="AE1147" s="30"/>
      <c r="AF1147" s="21"/>
      <c r="AR1147" s="127" t="str">
        <f>IF(AS1147="","",MAX(AR$868:AR1146)+1)</f>
        <v/>
      </c>
      <c r="BD1147" s="127" t="str">
        <f>IF(BE1147="","",MAX(BD$868:BD1146)+1)</f>
        <v/>
      </c>
      <c r="BG1147" s="200" t="str">
        <f t="shared" si="98"/>
        <v/>
      </c>
      <c r="BH1147" s="199" t="str">
        <f t="shared" si="99"/>
        <v/>
      </c>
      <c r="BI1147" s="199" t="str">
        <f t="shared" si="100"/>
        <v/>
      </c>
      <c r="BJ1147" s="199" t="str">
        <f t="shared" si="101"/>
        <v/>
      </c>
      <c r="BK1147" s="199" t="str">
        <f t="shared" si="102"/>
        <v/>
      </c>
      <c r="BL1147" s="199" t="str">
        <f t="shared" si="103"/>
        <v/>
      </c>
      <c r="BM1147" s="199" t="str">
        <f t="shared" si="104"/>
        <v/>
      </c>
      <c r="BN1147" s="199" t="str">
        <f t="shared" si="105"/>
        <v/>
      </c>
      <c r="BO1147" s="199" t="str">
        <f t="shared" si="106"/>
        <v/>
      </c>
      <c r="BP1147" s="199" t="str">
        <f t="shared" si="107"/>
        <v/>
      </c>
      <c r="BQ1147" s="202" t="str">
        <f t="shared" si="108"/>
        <v/>
      </c>
      <c r="BR1147" s="200" t="str">
        <f t="shared" si="109"/>
        <v/>
      </c>
      <c r="BS1147" s="202" t="str">
        <f t="shared" si="110"/>
        <v/>
      </c>
    </row>
    <row r="1148" spans="1:71" ht="7.25" customHeight="1">
      <c r="A1148" s="21"/>
      <c r="B1148" s="21"/>
      <c r="C1148" s="21"/>
      <c r="D1148" s="21"/>
      <c r="E1148" s="21"/>
      <c r="F1148" s="21"/>
      <c r="G1148" s="21"/>
      <c r="H1148" s="21"/>
      <c r="I1148" s="21"/>
      <c r="J1148" s="21"/>
      <c r="K1148" s="21"/>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c r="AR1148" s="127" t="str">
        <f>IF(AS1148="","",MAX(AR$868:AR1147)+1)</f>
        <v/>
      </c>
      <c r="BD1148" s="127" t="str">
        <f>IF(BE1148="","",MAX(BD$868:BD1147)+1)</f>
        <v/>
      </c>
      <c r="BG1148" s="200" t="str">
        <f t="shared" si="98"/>
        <v/>
      </c>
      <c r="BH1148" s="199" t="str">
        <f t="shared" si="99"/>
        <v/>
      </c>
      <c r="BI1148" s="199" t="str">
        <f t="shared" si="100"/>
        <v/>
      </c>
      <c r="BJ1148" s="199" t="str">
        <f t="shared" si="101"/>
        <v/>
      </c>
      <c r="BK1148" s="199" t="str">
        <f t="shared" si="102"/>
        <v/>
      </c>
      <c r="BL1148" s="199" t="str">
        <f t="shared" si="103"/>
        <v/>
      </c>
      <c r="BM1148" s="199" t="str">
        <f t="shared" si="104"/>
        <v/>
      </c>
      <c r="BN1148" s="199" t="str">
        <f t="shared" si="105"/>
        <v/>
      </c>
      <c r="BO1148" s="199" t="str">
        <f t="shared" si="106"/>
        <v/>
      </c>
      <c r="BP1148" s="199" t="str">
        <f t="shared" si="107"/>
        <v/>
      </c>
      <c r="BQ1148" s="202" t="str">
        <f t="shared" si="108"/>
        <v/>
      </c>
      <c r="BR1148" s="200" t="str">
        <f t="shared" si="109"/>
        <v/>
      </c>
      <c r="BS1148" s="202" t="str">
        <f t="shared" si="110"/>
        <v/>
      </c>
    </row>
    <row r="1149" spans="1:71" ht="7.25" customHeight="1">
      <c r="A1149" s="21"/>
      <c r="B1149" s="21"/>
      <c r="C1149" s="21"/>
      <c r="D1149" s="21"/>
      <c r="E1149" s="21"/>
      <c r="F1149" s="21"/>
      <c r="G1149" s="21"/>
      <c r="H1149" s="21"/>
      <c r="I1149" s="21"/>
      <c r="J1149" s="21"/>
      <c r="K1149" s="21"/>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R1149" s="127" t="str">
        <f>IF(AS1149="","",MAX(AR$868:AR1148)+1)</f>
        <v/>
      </c>
      <c r="BD1149" s="127" t="str">
        <f>IF(BE1149="","",MAX(BD$868:BD1148)+1)</f>
        <v/>
      </c>
      <c r="BG1149" s="200" t="str">
        <f t="shared" si="98"/>
        <v/>
      </c>
      <c r="BH1149" s="199" t="str">
        <f t="shared" si="99"/>
        <v/>
      </c>
      <c r="BI1149" s="199" t="str">
        <f t="shared" si="100"/>
        <v/>
      </c>
      <c r="BJ1149" s="199" t="str">
        <f t="shared" si="101"/>
        <v/>
      </c>
      <c r="BK1149" s="199" t="str">
        <f t="shared" si="102"/>
        <v/>
      </c>
      <c r="BL1149" s="199" t="str">
        <f t="shared" si="103"/>
        <v/>
      </c>
      <c r="BM1149" s="199" t="str">
        <f t="shared" si="104"/>
        <v/>
      </c>
      <c r="BN1149" s="199" t="str">
        <f t="shared" si="105"/>
        <v/>
      </c>
      <c r="BO1149" s="199" t="str">
        <f t="shared" si="106"/>
        <v/>
      </c>
      <c r="BP1149" s="199" t="str">
        <f t="shared" si="107"/>
        <v/>
      </c>
      <c r="BQ1149" s="202" t="str">
        <f t="shared" si="108"/>
        <v/>
      </c>
      <c r="BR1149" s="200" t="str">
        <f t="shared" si="109"/>
        <v/>
      </c>
      <c r="BS1149" s="202" t="str">
        <f t="shared" si="110"/>
        <v/>
      </c>
    </row>
    <row r="1150" spans="1:71" ht="20.149999999999999" customHeight="1">
      <c r="A1150" s="21"/>
      <c r="B1150" s="21"/>
      <c r="C1150" s="31"/>
      <c r="D1150" s="31"/>
      <c r="E1150" s="31"/>
      <c r="F1150" s="31"/>
      <c r="G1150" s="31"/>
      <c r="H1150" s="31"/>
      <c r="I1150" s="31"/>
      <c r="J1150" s="31"/>
      <c r="K1150" s="31"/>
      <c r="L1150" s="31"/>
      <c r="M1150" s="31"/>
      <c r="N1150" s="31"/>
      <c r="O1150" s="368" t="s">
        <v>525</v>
      </c>
      <c r="P1150" s="368"/>
      <c r="Q1150" s="368"/>
      <c r="R1150" s="368"/>
      <c r="S1150" s="368"/>
      <c r="T1150" s="368"/>
      <c r="U1150" s="368"/>
      <c r="V1150" s="368"/>
      <c r="W1150" s="368"/>
      <c r="X1150" s="368"/>
      <c r="Y1150" s="368"/>
      <c r="Z1150" s="368"/>
      <c r="AA1150" s="368"/>
      <c r="AB1150" s="368"/>
      <c r="AC1150" s="35"/>
      <c r="AD1150" s="35"/>
      <c r="AE1150" s="35"/>
      <c r="AF1150" s="21"/>
      <c r="AR1150" s="127" t="str">
        <f>IF(AS1150="","",MAX(AR$868:AR1149)+1)</f>
        <v/>
      </c>
      <c r="BD1150" s="127" t="str">
        <f>IF(BE1150="","",MAX(BD$868:BD1149)+1)</f>
        <v/>
      </c>
      <c r="BG1150" s="200" t="str">
        <f t="shared" si="98"/>
        <v/>
      </c>
      <c r="BH1150" s="199" t="str">
        <f t="shared" si="99"/>
        <v/>
      </c>
      <c r="BI1150" s="199" t="str">
        <f t="shared" si="100"/>
        <v/>
      </c>
      <c r="BJ1150" s="199" t="str">
        <f t="shared" si="101"/>
        <v/>
      </c>
      <c r="BK1150" s="199" t="str">
        <f t="shared" si="102"/>
        <v/>
      </c>
      <c r="BL1150" s="199" t="str">
        <f t="shared" si="103"/>
        <v/>
      </c>
      <c r="BM1150" s="199" t="str">
        <f t="shared" si="104"/>
        <v/>
      </c>
      <c r="BN1150" s="199" t="str">
        <f t="shared" si="105"/>
        <v/>
      </c>
      <c r="BO1150" s="199" t="str">
        <f t="shared" si="106"/>
        <v/>
      </c>
      <c r="BP1150" s="199" t="str">
        <f t="shared" si="107"/>
        <v/>
      </c>
      <c r="BQ1150" s="202" t="str">
        <f t="shared" si="108"/>
        <v/>
      </c>
      <c r="BR1150" s="200" t="str">
        <f t="shared" si="109"/>
        <v/>
      </c>
      <c r="BS1150" s="202" t="str">
        <f t="shared" si="110"/>
        <v/>
      </c>
    </row>
    <row r="1151" spans="1:71" ht="20.149999999999999" customHeight="1">
      <c r="A1151" s="21"/>
      <c r="B1151" s="369"/>
      <c r="C1151" s="369"/>
      <c r="D1151" s="369"/>
      <c r="E1151" s="369"/>
      <c r="F1151" s="369"/>
      <c r="G1151" s="369"/>
      <c r="H1151" s="21"/>
      <c r="I1151" s="26"/>
      <c r="J1151" s="26"/>
      <c r="K1151" s="21"/>
      <c r="L1151" s="26"/>
      <c r="M1151" s="26"/>
      <c r="N1151" s="26"/>
      <c r="O1151" s="370" t="s">
        <v>423</v>
      </c>
      <c r="P1151" s="370"/>
      <c r="Q1151" s="322" t="s">
        <v>424</v>
      </c>
      <c r="R1151" s="322"/>
      <c r="S1151" s="362" t="s">
        <v>425</v>
      </c>
      <c r="T1151" s="362"/>
      <c r="U1151" s="322" t="s">
        <v>426</v>
      </c>
      <c r="V1151" s="322"/>
      <c r="W1151" s="362" t="s">
        <v>427</v>
      </c>
      <c r="X1151" s="362"/>
      <c r="Y1151" s="322" t="s">
        <v>428</v>
      </c>
      <c r="Z1151" s="322"/>
      <c r="AA1151" s="362" t="s">
        <v>429</v>
      </c>
      <c r="AB1151" s="362"/>
      <c r="AC1151" s="21"/>
      <c r="AD1151" s="36"/>
      <c r="AE1151" s="36"/>
      <c r="AF1151" s="21"/>
      <c r="AQ1151" s="137" t="s">
        <v>533</v>
      </c>
      <c r="AR1151" s="127" t="str">
        <f>IF(AS1151="","",MAX(AR$868:AR1150)+1)</f>
        <v/>
      </c>
      <c r="BD1151" s="127" t="str">
        <f>IF(BE1151="","",MAX(BD$868:BD1150)+1)</f>
        <v/>
      </c>
      <c r="BG1151" s="200" t="str">
        <f t="shared" si="98"/>
        <v/>
      </c>
      <c r="BH1151" s="199" t="str">
        <f t="shared" si="99"/>
        <v/>
      </c>
      <c r="BI1151" s="199" t="str">
        <f t="shared" si="100"/>
        <v/>
      </c>
      <c r="BJ1151" s="199" t="str">
        <f t="shared" si="101"/>
        <v/>
      </c>
      <c r="BK1151" s="199" t="str">
        <f t="shared" si="102"/>
        <v/>
      </c>
      <c r="BL1151" s="199" t="str">
        <f t="shared" si="103"/>
        <v/>
      </c>
      <c r="BM1151" s="199" t="str">
        <f t="shared" si="104"/>
        <v/>
      </c>
      <c r="BN1151" s="199" t="str">
        <f t="shared" si="105"/>
        <v/>
      </c>
      <c r="BO1151" s="199" t="str">
        <f t="shared" si="106"/>
        <v/>
      </c>
      <c r="BP1151" s="199" t="str">
        <f t="shared" si="107"/>
        <v/>
      </c>
      <c r="BQ1151" s="202" t="str">
        <f t="shared" si="108"/>
        <v/>
      </c>
      <c r="BR1151" s="200" t="str">
        <f t="shared" si="109"/>
        <v/>
      </c>
      <c r="BS1151" s="202" t="str">
        <f t="shared" si="110"/>
        <v/>
      </c>
    </row>
    <row r="1152" spans="1:71" ht="20.149999999999999" customHeight="1">
      <c r="A1152" s="53"/>
      <c r="B1152" s="369"/>
      <c r="C1152" s="369"/>
      <c r="D1152" s="369"/>
      <c r="E1152" s="369"/>
      <c r="F1152" s="369"/>
      <c r="G1152" s="369"/>
      <c r="H1152" s="26"/>
      <c r="I1152" s="26"/>
      <c r="J1152" s="26"/>
      <c r="K1152" s="26"/>
      <c r="L1152" s="26"/>
      <c r="M1152" s="26"/>
      <c r="N1152" s="26"/>
      <c r="O1152" s="363"/>
      <c r="P1152" s="363"/>
      <c r="Q1152" s="330"/>
      <c r="R1152" s="330"/>
      <c r="S1152" s="326"/>
      <c r="T1152" s="327"/>
      <c r="U1152" s="330"/>
      <c r="V1152" s="330"/>
      <c r="W1152" s="326"/>
      <c r="X1152" s="327"/>
      <c r="Y1152" s="330"/>
      <c r="Z1152" s="330"/>
      <c r="AA1152" s="326"/>
      <c r="AB1152" s="327"/>
      <c r="AC1152" s="36"/>
      <c r="AD1152" s="36"/>
      <c r="AE1152" s="36"/>
      <c r="AF1152" s="21"/>
      <c r="AQ1152" s="137">
        <f>SUM($O1156:$AB1211)</f>
        <v>0</v>
      </c>
      <c r="AR1152" s="127" t="str">
        <f>IF(AS1152="","",MAX(AR$868:AR1151)+1)</f>
        <v/>
      </c>
      <c r="BC1152" s="198" t="str">
        <f>IF(AQ1152&gt;0,"DATE","")</f>
        <v/>
      </c>
      <c r="BD1152" s="127" t="str">
        <f>IF(BE1152="","",MAX(BD$868:BD1151)+1)</f>
        <v/>
      </c>
      <c r="BG1152" s="200" t="str">
        <f t="shared" si="98"/>
        <v/>
      </c>
      <c r="BH1152" s="199" t="str">
        <f t="shared" si="99"/>
        <v/>
      </c>
      <c r="BI1152" s="199" t="str">
        <f t="shared" si="100"/>
        <v/>
      </c>
      <c r="BJ1152" s="199" t="str">
        <f t="shared" si="101"/>
        <v/>
      </c>
      <c r="BK1152" s="199" t="str">
        <f t="shared" si="102"/>
        <v/>
      </c>
      <c r="BL1152" s="199" t="str">
        <f t="shared" si="103"/>
        <v/>
      </c>
      <c r="BM1152" s="199" t="str">
        <f t="shared" si="104"/>
        <v/>
      </c>
      <c r="BN1152" s="199" t="str">
        <f t="shared" si="105"/>
        <v/>
      </c>
      <c r="BO1152" s="199" t="str">
        <f t="shared" si="106"/>
        <v/>
      </c>
      <c r="BP1152" s="199" t="str">
        <f t="shared" si="107"/>
        <v/>
      </c>
      <c r="BQ1152" s="202" t="str">
        <f t="shared" si="108"/>
        <v/>
      </c>
      <c r="BR1152" s="200" t="str">
        <f t="shared" si="109"/>
        <v/>
      </c>
      <c r="BS1152" s="202" t="str">
        <f t="shared" si="110"/>
        <v/>
      </c>
    </row>
    <row r="1153" spans="1:71" ht="7.25" customHeight="1">
      <c r="A1153" s="21"/>
      <c r="B1153" s="21"/>
      <c r="C1153" s="21"/>
      <c r="D1153" s="21"/>
      <c r="E1153" s="21"/>
      <c r="F1153" s="21"/>
      <c r="G1153" s="21"/>
      <c r="H1153" s="21"/>
      <c r="I1153" s="21"/>
      <c r="J1153" s="21"/>
      <c r="K1153" s="21"/>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R1153" s="127" t="str">
        <f>IF(AS1153="","",MAX(AR$868:AR1152)+1)</f>
        <v/>
      </c>
      <c r="BD1153" s="127" t="str">
        <f>IF(BE1153="","",MAX(BD$868:BD1152)+1)</f>
        <v/>
      </c>
      <c r="BG1153" s="200" t="str">
        <f t="shared" si="98"/>
        <v/>
      </c>
      <c r="BH1153" s="199" t="str">
        <f t="shared" si="99"/>
        <v/>
      </c>
      <c r="BI1153" s="199" t="str">
        <f t="shared" si="100"/>
        <v/>
      </c>
      <c r="BJ1153" s="199" t="str">
        <f t="shared" si="101"/>
        <v/>
      </c>
      <c r="BK1153" s="199" t="str">
        <f t="shared" si="102"/>
        <v/>
      </c>
      <c r="BL1153" s="199" t="str">
        <f t="shared" si="103"/>
        <v/>
      </c>
      <c r="BM1153" s="199" t="str">
        <f t="shared" si="104"/>
        <v/>
      </c>
      <c r="BN1153" s="199" t="str">
        <f t="shared" si="105"/>
        <v/>
      </c>
      <c r="BO1153" s="199" t="str">
        <f t="shared" si="106"/>
        <v/>
      </c>
      <c r="BP1153" s="199" t="str">
        <f t="shared" si="107"/>
        <v/>
      </c>
      <c r="BQ1153" s="202" t="str">
        <f t="shared" si="108"/>
        <v/>
      </c>
      <c r="BR1153" s="200" t="str">
        <f t="shared" si="109"/>
        <v/>
      </c>
      <c r="BS1153" s="202" t="str">
        <f t="shared" si="110"/>
        <v/>
      </c>
    </row>
    <row r="1154" spans="1:71" ht="20.149999999999999" customHeight="1">
      <c r="A1154" s="53"/>
      <c r="B1154" s="368" t="s">
        <v>150</v>
      </c>
      <c r="C1154" s="368"/>
      <c r="D1154" s="368"/>
      <c r="E1154" s="368"/>
      <c r="F1154" s="368"/>
      <c r="G1154" s="368"/>
      <c r="H1154" s="361" t="s">
        <v>2735</v>
      </c>
      <c r="I1154" s="361"/>
      <c r="J1154" s="361"/>
      <c r="K1154" s="361" t="s">
        <v>395</v>
      </c>
      <c r="L1154" s="361"/>
      <c r="M1154" s="361"/>
      <c r="N1154" s="361"/>
      <c r="O1154" s="361" t="s">
        <v>530</v>
      </c>
      <c r="P1154" s="361"/>
      <c r="Q1154" s="361"/>
      <c r="R1154" s="361"/>
      <c r="S1154" s="361"/>
      <c r="T1154" s="361"/>
      <c r="U1154" s="361"/>
      <c r="V1154" s="361"/>
      <c r="W1154" s="361"/>
      <c r="X1154" s="361"/>
      <c r="Y1154" s="361"/>
      <c r="Z1154" s="361"/>
      <c r="AA1154" s="361"/>
      <c r="AB1154" s="361"/>
      <c r="AC1154" s="347" t="s">
        <v>392</v>
      </c>
      <c r="AD1154" s="347"/>
      <c r="AE1154" s="347"/>
      <c r="AF1154" s="21"/>
      <c r="AR1154" s="127" t="str">
        <f>IF(AS1154="","",MAX(AR$868:AR1153)+1)</f>
        <v/>
      </c>
      <c r="BD1154" s="127" t="str">
        <f>IF(BE1154="","",MAX(BD$868:BD1153)+1)</f>
        <v/>
      </c>
      <c r="BG1154" s="200" t="str">
        <f t="shared" si="98"/>
        <v/>
      </c>
      <c r="BH1154" s="199" t="str">
        <f t="shared" si="99"/>
        <v/>
      </c>
      <c r="BI1154" s="199" t="str">
        <f t="shared" si="100"/>
        <v/>
      </c>
      <c r="BJ1154" s="199" t="str">
        <f t="shared" si="101"/>
        <v/>
      </c>
      <c r="BK1154" s="199" t="str">
        <f t="shared" si="102"/>
        <v/>
      </c>
      <c r="BL1154" s="199" t="str">
        <f t="shared" si="103"/>
        <v/>
      </c>
      <c r="BM1154" s="199" t="str">
        <f t="shared" si="104"/>
        <v/>
      </c>
      <c r="BN1154" s="199" t="str">
        <f t="shared" si="105"/>
        <v/>
      </c>
      <c r="BO1154" s="199" t="str">
        <f t="shared" si="106"/>
        <v/>
      </c>
      <c r="BP1154" s="199" t="str">
        <f t="shared" si="107"/>
        <v/>
      </c>
      <c r="BQ1154" s="202" t="str">
        <f t="shared" si="108"/>
        <v/>
      </c>
      <c r="BR1154" s="200" t="str">
        <f t="shared" si="109"/>
        <v/>
      </c>
      <c r="BS1154" s="202" t="str">
        <f t="shared" si="110"/>
        <v/>
      </c>
    </row>
    <row r="1155" spans="1:71" ht="7.25" customHeight="1">
      <c r="A1155" s="21"/>
      <c r="B1155" s="21"/>
      <c r="C1155" s="21"/>
      <c r="D1155" s="21"/>
      <c r="E1155" s="21"/>
      <c r="F1155" s="21"/>
      <c r="G1155" s="21"/>
      <c r="H1155" s="21"/>
      <c r="I1155" s="21"/>
      <c r="J1155" s="21"/>
      <c r="K1155" s="21"/>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R1155" s="127" t="str">
        <f>IF(AS1155="","",MAX(AR$868:AR1154)+1)</f>
        <v/>
      </c>
      <c r="BD1155" s="127" t="str">
        <f>IF(BE1155="","",MAX(BD$868:BD1154)+1)</f>
        <v/>
      </c>
      <c r="BG1155" s="200" t="str">
        <f t="shared" si="98"/>
        <v/>
      </c>
      <c r="BH1155" s="199" t="str">
        <f t="shared" si="99"/>
        <v/>
      </c>
      <c r="BI1155" s="199" t="str">
        <f t="shared" si="100"/>
        <v/>
      </c>
      <c r="BJ1155" s="199" t="str">
        <f t="shared" si="101"/>
        <v/>
      </c>
      <c r="BK1155" s="199" t="str">
        <f t="shared" si="102"/>
        <v/>
      </c>
      <c r="BL1155" s="199" t="str">
        <f t="shared" si="103"/>
        <v/>
      </c>
      <c r="BM1155" s="199" t="str">
        <f t="shared" si="104"/>
        <v/>
      </c>
      <c r="BN1155" s="199" t="str">
        <f t="shared" si="105"/>
        <v/>
      </c>
      <c r="BO1155" s="199" t="str">
        <f t="shared" si="106"/>
        <v/>
      </c>
      <c r="BP1155" s="199" t="str">
        <f t="shared" si="107"/>
        <v/>
      </c>
      <c r="BQ1155" s="202" t="str">
        <f t="shared" si="108"/>
        <v/>
      </c>
      <c r="BR1155" s="200" t="str">
        <f t="shared" si="109"/>
        <v/>
      </c>
      <c r="BS1155" s="202" t="str">
        <f t="shared" si="110"/>
        <v/>
      </c>
    </row>
    <row r="1156" spans="1:71" ht="35.15" customHeight="1">
      <c r="A1156" s="53"/>
      <c r="B1156" s="308" t="s">
        <v>2728</v>
      </c>
      <c r="C1156" s="308"/>
      <c r="D1156" s="308"/>
      <c r="E1156" s="308"/>
      <c r="F1156" s="308"/>
      <c r="G1156" s="308"/>
      <c r="H1156" s="372">
        <f>VLOOKUP($AG1156,PriceList,3,FALSE)</f>
        <v>101.6</v>
      </c>
      <c r="I1156" s="372"/>
      <c r="J1156" s="373"/>
      <c r="K1156" s="342"/>
      <c r="L1156" s="343"/>
      <c r="M1156" s="343"/>
      <c r="N1156" s="344"/>
      <c r="O1156" s="341"/>
      <c r="P1156" s="341"/>
      <c r="Q1156" s="340"/>
      <c r="R1156" s="340"/>
      <c r="S1156" s="341"/>
      <c r="T1156" s="341"/>
      <c r="U1156" s="340"/>
      <c r="V1156" s="340"/>
      <c r="W1156" s="341"/>
      <c r="X1156" s="341"/>
      <c r="Y1156" s="340"/>
      <c r="Z1156" s="340"/>
      <c r="AA1156" s="341"/>
      <c r="AB1156" s="341"/>
      <c r="AC1156" s="345">
        <f>(SUM(O1156:AB1157))*H1156</f>
        <v>0</v>
      </c>
      <c r="AD1156" s="346"/>
      <c r="AE1156" s="346"/>
      <c r="AF1156" s="21"/>
      <c r="AG1156" s="339" t="s">
        <v>667</v>
      </c>
      <c r="AJ1156" s="90" t="b">
        <f>OR(ISERROR(AC1156),ISERROR(H1156))</f>
        <v>0</v>
      </c>
      <c r="AQ1156" s="63" t="str">
        <f>IFERROR(LEFT(B1156,SEARCH("
",B1156)),B1156)</f>
        <v xml:space="preserve">Water Cooler, Water and 100 Cups
</v>
      </c>
      <c r="AR1156" s="127" t="str">
        <f>IF(AS1156="","",MAX(AR$868:AR1155)+1)</f>
        <v/>
      </c>
      <c r="AS1156" s="176" t="str">
        <f>IF(SUM(O1156:AB1156)&gt;0,AQ1156,"")</f>
        <v/>
      </c>
      <c r="AT1156" s="177" t="str">
        <f>IF(O1156&gt;0,O1156,"")</f>
        <v/>
      </c>
      <c r="AU1156" s="178" t="str">
        <f>IF(Q1156&gt;0,Q1156,"")</f>
        <v/>
      </c>
      <c r="AV1156" s="178" t="str">
        <f>IF(S1156&gt;0,S1156,"")</f>
        <v/>
      </c>
      <c r="AW1156" s="178" t="str">
        <f>IF(U1156&gt;0,U1156,"")</f>
        <v/>
      </c>
      <c r="AX1156" s="178" t="str">
        <f>IF(W1156&gt;0,W1156,"")</f>
        <v/>
      </c>
      <c r="AY1156" s="179" t="str">
        <f>IF(Y1156&gt;0,Y1156,"")</f>
        <v/>
      </c>
      <c r="AZ1156" s="179" t="str">
        <f>IF(AA1156&gt;0,AA1156,"")</f>
        <v/>
      </c>
      <c r="BA1156" s="179" t="str">
        <f>IF(SUM(O1156:AB1156)&gt;0,(SUM(O1156:AB1156)*H1156),"")</f>
        <v/>
      </c>
      <c r="BB1156" s="179" t="str">
        <f>IF(SUM(O1156:AB1156)&gt;0,K1156,"")</f>
        <v/>
      </c>
      <c r="BC1156" s="196" t="str">
        <f>IF(SUM(O1156:AB1156)&gt;0,"ITEM","")</f>
        <v/>
      </c>
      <c r="BD1156" s="127" t="str">
        <f>IF(BE1156="","",MAX(BD$868:BD1155)+1)</f>
        <v/>
      </c>
      <c r="BG1156" s="200" t="str">
        <f t="shared" si="98"/>
        <v/>
      </c>
      <c r="BH1156" s="199" t="str">
        <f t="shared" si="99"/>
        <v/>
      </c>
      <c r="BI1156" s="199" t="str">
        <f t="shared" si="100"/>
        <v/>
      </c>
      <c r="BJ1156" s="199" t="str">
        <f t="shared" si="101"/>
        <v/>
      </c>
      <c r="BK1156" s="199" t="str">
        <f t="shared" si="102"/>
        <v/>
      </c>
      <c r="BL1156" s="199" t="str">
        <f t="shared" si="103"/>
        <v/>
      </c>
      <c r="BM1156" s="199" t="str">
        <f t="shared" si="104"/>
        <v/>
      </c>
      <c r="BN1156" s="199" t="str">
        <f t="shared" si="105"/>
        <v/>
      </c>
      <c r="BO1156" s="199" t="str">
        <f t="shared" si="106"/>
        <v/>
      </c>
      <c r="BP1156" s="199" t="str">
        <f t="shared" si="107"/>
        <v/>
      </c>
      <c r="BQ1156" s="202" t="str">
        <f t="shared" si="108"/>
        <v/>
      </c>
      <c r="BR1156" s="200" t="str">
        <f t="shared" si="109"/>
        <v/>
      </c>
      <c r="BS1156" s="202" t="str">
        <f t="shared" si="110"/>
        <v/>
      </c>
    </row>
    <row r="1157" spans="1:71" ht="35.15" customHeight="1">
      <c r="A1157" s="53"/>
      <c r="B1157" s="308"/>
      <c r="C1157" s="308"/>
      <c r="D1157" s="308"/>
      <c r="E1157" s="308"/>
      <c r="F1157" s="308"/>
      <c r="G1157" s="308"/>
      <c r="H1157" s="372"/>
      <c r="I1157" s="372"/>
      <c r="J1157" s="373"/>
      <c r="K1157" s="342"/>
      <c r="L1157" s="343"/>
      <c r="M1157" s="343"/>
      <c r="N1157" s="344"/>
      <c r="O1157" s="341"/>
      <c r="P1157" s="341"/>
      <c r="Q1157" s="340"/>
      <c r="R1157" s="340"/>
      <c r="S1157" s="341"/>
      <c r="T1157" s="341"/>
      <c r="U1157" s="340"/>
      <c r="V1157" s="340"/>
      <c r="W1157" s="341"/>
      <c r="X1157" s="341"/>
      <c r="Y1157" s="340"/>
      <c r="Z1157" s="340"/>
      <c r="AA1157" s="341"/>
      <c r="AB1157" s="341"/>
      <c r="AC1157" s="345"/>
      <c r="AD1157" s="346"/>
      <c r="AE1157" s="346"/>
      <c r="AF1157" s="21"/>
      <c r="AG1157" s="339"/>
      <c r="AQ1157" s="63" t="str">
        <f>IFERROR(LEFT(B1156,SEARCH("
",B1156)),B1156)</f>
        <v xml:space="preserve">Water Cooler, Water and 100 Cups
</v>
      </c>
      <c r="AR1157" s="127" t="str">
        <f>IF(AS1157="","",MAX(AR$868:AR1156)+1)</f>
        <v/>
      </c>
      <c r="AS1157" s="140" t="str">
        <f>IF(SUM(O1157:AB1157)&gt;0,AQ1157,"")</f>
        <v/>
      </c>
      <c r="AT1157" s="175" t="str">
        <f>IF(O1157&gt;0,O1157,"")</f>
        <v/>
      </c>
      <c r="AU1157" s="143" t="str">
        <f>IF(Q1157&gt;0,Q1157,"")</f>
        <v/>
      </c>
      <c r="AV1157" s="143" t="str">
        <f>IF(S1157&gt;0,S1157,"")</f>
        <v/>
      </c>
      <c r="AW1157" s="143" t="str">
        <f>IF(U1157&gt;0,U1157,"")</f>
        <v/>
      </c>
      <c r="AX1157" s="143" t="str">
        <f>IF(W1157&gt;0,W1157,"")</f>
        <v/>
      </c>
      <c r="AY1157" s="144" t="str">
        <f>IF(Y1157&gt;0,Y1157,"")</f>
        <v/>
      </c>
      <c r="AZ1157" s="144" t="str">
        <f>IF(AA1157&gt;0,AA1157,"")</f>
        <v/>
      </c>
      <c r="BA1157" s="179" t="str">
        <f>IF(SUM(O1157:AB1157)&gt;0,(SUM(O1157:AB1157)*H1156),"")</f>
        <v/>
      </c>
      <c r="BB1157" s="179" t="str">
        <f>IF(SUM(O1157:AB1157)&gt;0,K1157,"")</f>
        <v/>
      </c>
      <c r="BC1157" s="197" t="str">
        <f>IF(SUM(O1157:AB1157)&gt;0,"ITEM","")</f>
        <v/>
      </c>
      <c r="BD1157" s="127" t="str">
        <f>IF(BE1157="","",MAX(BD$868:BD1156)+1)</f>
        <v/>
      </c>
      <c r="BG1157" s="200" t="str">
        <f t="shared" si="98"/>
        <v/>
      </c>
      <c r="BH1157" s="199" t="str">
        <f t="shared" si="99"/>
        <v/>
      </c>
      <c r="BI1157" s="199" t="str">
        <f t="shared" si="100"/>
        <v/>
      </c>
      <c r="BJ1157" s="199" t="str">
        <f t="shared" si="101"/>
        <v/>
      </c>
      <c r="BK1157" s="199" t="str">
        <f t="shared" si="102"/>
        <v/>
      </c>
      <c r="BL1157" s="199" t="str">
        <f t="shared" si="103"/>
        <v/>
      </c>
      <c r="BM1157" s="199" t="str">
        <f t="shared" si="104"/>
        <v/>
      </c>
      <c r="BN1157" s="199" t="str">
        <f t="shared" si="105"/>
        <v/>
      </c>
      <c r="BO1157" s="199" t="str">
        <f t="shared" si="106"/>
        <v/>
      </c>
      <c r="BP1157" s="199" t="str">
        <f t="shared" si="107"/>
        <v/>
      </c>
      <c r="BQ1157" s="202" t="str">
        <f t="shared" si="108"/>
        <v/>
      </c>
      <c r="BR1157" s="200" t="str">
        <f t="shared" si="109"/>
        <v/>
      </c>
      <c r="BS1157" s="202" t="str">
        <f t="shared" si="110"/>
        <v/>
      </c>
    </row>
    <row r="1158" spans="1:71" ht="7.25" customHeight="1">
      <c r="A1158" s="21"/>
      <c r="B1158" s="294"/>
      <c r="C1158" s="294"/>
      <c r="D1158" s="294"/>
      <c r="E1158" s="294"/>
      <c r="F1158" s="294"/>
      <c r="G1158" s="294"/>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R1158" s="127" t="str">
        <f>IF(AS1158="","",MAX(AR$868:AR1157)+1)</f>
        <v/>
      </c>
      <c r="BD1158" s="127" t="str">
        <f>IF(BE1158="","",MAX(BD$868:BD1157)+1)</f>
        <v/>
      </c>
      <c r="BG1158" s="200" t="str">
        <f t="shared" si="98"/>
        <v/>
      </c>
      <c r="BH1158" s="199" t="str">
        <f t="shared" si="99"/>
        <v/>
      </c>
      <c r="BI1158" s="199" t="str">
        <f t="shared" si="100"/>
        <v/>
      </c>
      <c r="BJ1158" s="199" t="str">
        <f t="shared" si="101"/>
        <v/>
      </c>
      <c r="BK1158" s="199" t="str">
        <f t="shared" si="102"/>
        <v/>
      </c>
      <c r="BL1158" s="199" t="str">
        <f t="shared" si="103"/>
        <v/>
      </c>
      <c r="BM1158" s="199" t="str">
        <f t="shared" si="104"/>
        <v/>
      </c>
      <c r="BN1158" s="199" t="str">
        <f t="shared" si="105"/>
        <v/>
      </c>
      <c r="BO1158" s="199" t="str">
        <f t="shared" si="106"/>
        <v/>
      </c>
      <c r="BP1158" s="199" t="str">
        <f t="shared" si="107"/>
        <v/>
      </c>
      <c r="BQ1158" s="202" t="str">
        <f t="shared" si="108"/>
        <v/>
      </c>
      <c r="BR1158" s="200" t="str">
        <f t="shared" si="109"/>
        <v/>
      </c>
      <c r="BS1158" s="202" t="str">
        <f t="shared" si="110"/>
        <v/>
      </c>
    </row>
    <row r="1159" spans="1:71" ht="20.149999999999999" customHeight="1">
      <c r="A1159" s="53"/>
      <c r="B1159" s="308" t="s">
        <v>668</v>
      </c>
      <c r="C1159" s="308"/>
      <c r="D1159" s="308"/>
      <c r="E1159" s="308"/>
      <c r="F1159" s="308"/>
      <c r="G1159" s="308"/>
      <c r="H1159" s="372">
        <f>VLOOKUP($AG1159,PriceList,3,FALSE)</f>
        <v>7.45</v>
      </c>
      <c r="I1159" s="372"/>
      <c r="J1159" s="373"/>
      <c r="K1159" s="342"/>
      <c r="L1159" s="343"/>
      <c r="M1159" s="343"/>
      <c r="N1159" s="344"/>
      <c r="O1159" s="341"/>
      <c r="P1159" s="341"/>
      <c r="Q1159" s="340"/>
      <c r="R1159" s="340"/>
      <c r="S1159" s="341"/>
      <c r="T1159" s="341"/>
      <c r="U1159" s="340"/>
      <c r="V1159" s="340"/>
      <c r="W1159" s="341"/>
      <c r="X1159" s="341"/>
      <c r="Y1159" s="340"/>
      <c r="Z1159" s="340"/>
      <c r="AA1159" s="341"/>
      <c r="AB1159" s="341"/>
      <c r="AC1159" s="345">
        <f>(SUM(O1159:AB1160))*H1159</f>
        <v>0</v>
      </c>
      <c r="AD1159" s="346"/>
      <c r="AE1159" s="346"/>
      <c r="AF1159" s="21"/>
      <c r="AG1159" s="339" t="s">
        <v>669</v>
      </c>
      <c r="AJ1159" s="90" t="b">
        <f>OR(ISERROR(AC1159),ISERROR(H1159))</f>
        <v>0</v>
      </c>
      <c r="AQ1159" s="63" t="str">
        <f>IFERROR(LEFT(B1159,SEARCH("
",B1159)),B1159)</f>
        <v>Water Cooler Cups x 100</v>
      </c>
      <c r="AR1159" s="127" t="str">
        <f>IF(AS1159="","",MAX(AR$868:AR1158)+1)</f>
        <v/>
      </c>
      <c r="AS1159" s="176" t="str">
        <f>IF(SUM(O1159:AB1159)&gt;0,AQ1159,"")</f>
        <v/>
      </c>
      <c r="AT1159" s="177" t="str">
        <f>IF(O1159&gt;0,O1159,"")</f>
        <v/>
      </c>
      <c r="AU1159" s="178" t="str">
        <f>IF(Q1159&gt;0,Q1159,"")</f>
        <v/>
      </c>
      <c r="AV1159" s="178" t="str">
        <f>IF(S1159&gt;0,S1159,"")</f>
        <v/>
      </c>
      <c r="AW1159" s="178" t="str">
        <f>IF(U1159&gt;0,U1159,"")</f>
        <v/>
      </c>
      <c r="AX1159" s="178" t="str">
        <f>IF(W1159&gt;0,W1159,"")</f>
        <v/>
      </c>
      <c r="AY1159" s="179" t="str">
        <f>IF(Y1159&gt;0,Y1159,"")</f>
        <v/>
      </c>
      <c r="AZ1159" s="179" t="str">
        <f>IF(AA1159&gt;0,AA1159,"")</f>
        <v/>
      </c>
      <c r="BA1159" s="179" t="str">
        <f>IF(SUM(O1159:AB1159)&gt;0,(SUM(O1159:AB1159)*H1159),"")</f>
        <v/>
      </c>
      <c r="BB1159" s="179" t="str">
        <f>IF(SUM(O1159:AB1159)&gt;0,K1159,"")</f>
        <v/>
      </c>
      <c r="BC1159" s="196" t="str">
        <f>IF(SUM(O1159:AB1159)&gt;0,"ITEM","")</f>
        <v/>
      </c>
      <c r="BD1159" s="127" t="str">
        <f>IF(BE1159="","",MAX(BD$868:BD1158)+1)</f>
        <v/>
      </c>
      <c r="BG1159" s="200" t="str">
        <f t="shared" si="98"/>
        <v/>
      </c>
      <c r="BH1159" s="199" t="str">
        <f t="shared" si="99"/>
        <v/>
      </c>
      <c r="BI1159" s="199" t="str">
        <f t="shared" si="100"/>
        <v/>
      </c>
      <c r="BJ1159" s="199" t="str">
        <f t="shared" si="101"/>
        <v/>
      </c>
      <c r="BK1159" s="199" t="str">
        <f t="shared" si="102"/>
        <v/>
      </c>
      <c r="BL1159" s="199" t="str">
        <f t="shared" si="103"/>
        <v/>
      </c>
      <c r="BM1159" s="199" t="str">
        <f t="shared" si="104"/>
        <v/>
      </c>
      <c r="BN1159" s="199" t="str">
        <f t="shared" si="105"/>
        <v/>
      </c>
      <c r="BO1159" s="199" t="str">
        <f t="shared" si="106"/>
        <v/>
      </c>
      <c r="BP1159" s="199" t="str">
        <f t="shared" si="107"/>
        <v/>
      </c>
      <c r="BQ1159" s="202" t="str">
        <f t="shared" si="108"/>
        <v/>
      </c>
      <c r="BR1159" s="200" t="str">
        <f t="shared" si="109"/>
        <v/>
      </c>
      <c r="BS1159" s="202" t="str">
        <f t="shared" si="110"/>
        <v/>
      </c>
    </row>
    <row r="1160" spans="1:71" ht="20.149999999999999" customHeight="1">
      <c r="A1160" s="53"/>
      <c r="B1160" s="308"/>
      <c r="C1160" s="308"/>
      <c r="D1160" s="308"/>
      <c r="E1160" s="308"/>
      <c r="F1160" s="308"/>
      <c r="G1160" s="308"/>
      <c r="H1160" s="372"/>
      <c r="I1160" s="372"/>
      <c r="J1160" s="373"/>
      <c r="K1160" s="342"/>
      <c r="L1160" s="343"/>
      <c r="M1160" s="343"/>
      <c r="N1160" s="344"/>
      <c r="O1160" s="341"/>
      <c r="P1160" s="341"/>
      <c r="Q1160" s="340"/>
      <c r="R1160" s="340"/>
      <c r="S1160" s="341"/>
      <c r="T1160" s="341"/>
      <c r="U1160" s="340"/>
      <c r="V1160" s="340"/>
      <c r="W1160" s="341"/>
      <c r="X1160" s="341"/>
      <c r="Y1160" s="340"/>
      <c r="Z1160" s="340"/>
      <c r="AA1160" s="341"/>
      <c r="AB1160" s="341"/>
      <c r="AC1160" s="345"/>
      <c r="AD1160" s="346"/>
      <c r="AE1160" s="346"/>
      <c r="AF1160" s="21"/>
      <c r="AG1160" s="339"/>
      <c r="AQ1160" s="63" t="str">
        <f>IFERROR(LEFT(B1159,SEARCH("
",B1159)),B1159)</f>
        <v>Water Cooler Cups x 100</v>
      </c>
      <c r="AR1160" s="127" t="str">
        <f>IF(AS1160="","",MAX(AR$868:AR1159)+1)</f>
        <v/>
      </c>
      <c r="AS1160" s="140" t="str">
        <f>IF(SUM(O1160:AB1160)&gt;0,AQ1160,"")</f>
        <v/>
      </c>
      <c r="AT1160" s="175" t="str">
        <f>IF(O1160&gt;0,O1160,"")</f>
        <v/>
      </c>
      <c r="AU1160" s="143" t="str">
        <f>IF(Q1160&gt;0,Q1160,"")</f>
        <v/>
      </c>
      <c r="AV1160" s="143" t="str">
        <f>IF(S1160&gt;0,S1160,"")</f>
        <v/>
      </c>
      <c r="AW1160" s="143" t="str">
        <f>IF(U1160&gt;0,U1160,"")</f>
        <v/>
      </c>
      <c r="AX1160" s="143" t="str">
        <f>IF(W1160&gt;0,W1160,"")</f>
        <v/>
      </c>
      <c r="AY1160" s="144" t="str">
        <f>IF(Y1160&gt;0,Y1160,"")</f>
        <v/>
      </c>
      <c r="AZ1160" s="144" t="str">
        <f>IF(AA1160&gt;0,AA1160,"")</f>
        <v/>
      </c>
      <c r="BA1160" s="179" t="str">
        <f>IF(SUM(O1160:AB1160)&gt;0,(SUM(O1160:AB1160)*H1159),"")</f>
        <v/>
      </c>
      <c r="BB1160" s="179" t="str">
        <f>IF(SUM(O1160:AB1160)&gt;0,K1160,"")</f>
        <v/>
      </c>
      <c r="BC1160" s="197" t="str">
        <f>IF(SUM(O1160:AB1160)&gt;0,"ITEM","")</f>
        <v/>
      </c>
      <c r="BD1160" s="127" t="str">
        <f>IF(BE1160="","",MAX(BD$868:BD1159)+1)</f>
        <v/>
      </c>
      <c r="BG1160" s="200" t="str">
        <f t="shared" si="98"/>
        <v/>
      </c>
      <c r="BH1160" s="199" t="str">
        <f t="shared" si="99"/>
        <v/>
      </c>
      <c r="BI1160" s="199" t="str">
        <f t="shared" si="100"/>
        <v/>
      </c>
      <c r="BJ1160" s="199" t="str">
        <f t="shared" si="101"/>
        <v/>
      </c>
      <c r="BK1160" s="199" t="str">
        <f t="shared" si="102"/>
        <v/>
      </c>
      <c r="BL1160" s="199" t="str">
        <f t="shared" si="103"/>
        <v/>
      </c>
      <c r="BM1160" s="199" t="str">
        <f t="shared" si="104"/>
        <v/>
      </c>
      <c r="BN1160" s="199" t="str">
        <f t="shared" si="105"/>
        <v/>
      </c>
      <c r="BO1160" s="199" t="str">
        <f t="shared" si="106"/>
        <v/>
      </c>
      <c r="BP1160" s="199" t="str">
        <f t="shared" si="107"/>
        <v/>
      </c>
      <c r="BQ1160" s="202" t="str">
        <f t="shared" si="108"/>
        <v/>
      </c>
      <c r="BR1160" s="200" t="str">
        <f t="shared" si="109"/>
        <v/>
      </c>
      <c r="BS1160" s="202" t="str">
        <f t="shared" si="110"/>
        <v/>
      </c>
    </row>
    <row r="1161" spans="1:71" ht="7.25" customHeight="1">
      <c r="A1161" s="21"/>
      <c r="B1161" s="294"/>
      <c r="C1161" s="294"/>
      <c r="D1161" s="294"/>
      <c r="E1161" s="294"/>
      <c r="F1161" s="294"/>
      <c r="G1161" s="294"/>
      <c r="H1161" s="21"/>
      <c r="I1161" s="21"/>
      <c r="J1161" s="21"/>
      <c r="K1161" s="21"/>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R1161" s="127" t="str">
        <f>IF(AS1161="","",MAX(AR$868:AR1160)+1)</f>
        <v/>
      </c>
      <c r="BD1161" s="127" t="str">
        <f>IF(BE1161="","",MAX(BD$868:BD1160)+1)</f>
        <v/>
      </c>
      <c r="BG1161" s="200" t="str">
        <f t="shared" si="98"/>
        <v/>
      </c>
      <c r="BH1161" s="199" t="str">
        <f t="shared" si="99"/>
        <v/>
      </c>
      <c r="BI1161" s="199" t="str">
        <f t="shared" si="100"/>
        <v/>
      </c>
      <c r="BJ1161" s="199" t="str">
        <f t="shared" si="101"/>
        <v/>
      </c>
      <c r="BK1161" s="199" t="str">
        <f t="shared" si="102"/>
        <v/>
      </c>
      <c r="BL1161" s="199" t="str">
        <f t="shared" si="103"/>
        <v/>
      </c>
      <c r="BM1161" s="199" t="str">
        <f t="shared" si="104"/>
        <v/>
      </c>
      <c r="BN1161" s="199" t="str">
        <f t="shared" si="105"/>
        <v/>
      </c>
      <c r="BO1161" s="199" t="str">
        <f t="shared" si="106"/>
        <v/>
      </c>
      <c r="BP1161" s="199" t="str">
        <f t="shared" si="107"/>
        <v/>
      </c>
      <c r="BQ1161" s="202" t="str">
        <f t="shared" si="108"/>
        <v/>
      </c>
      <c r="BR1161" s="200" t="str">
        <f t="shared" si="109"/>
        <v/>
      </c>
      <c r="BS1161" s="202" t="str">
        <f t="shared" si="110"/>
        <v/>
      </c>
    </row>
    <row r="1162" spans="1:71" ht="25.25" customHeight="1">
      <c r="A1162" s="53"/>
      <c r="B1162" s="308" t="s">
        <v>670</v>
      </c>
      <c r="C1162" s="308"/>
      <c r="D1162" s="308"/>
      <c r="E1162" s="308"/>
      <c r="F1162" s="308"/>
      <c r="G1162" s="308"/>
      <c r="H1162" s="372">
        <f>VLOOKUP($AG1162,PriceList,3,FALSE)</f>
        <v>34.200000000000003</v>
      </c>
      <c r="I1162" s="372"/>
      <c r="J1162" s="373"/>
      <c r="K1162" s="342"/>
      <c r="L1162" s="343"/>
      <c r="M1162" s="343"/>
      <c r="N1162" s="344"/>
      <c r="O1162" s="341"/>
      <c r="P1162" s="341"/>
      <c r="Q1162" s="340"/>
      <c r="R1162" s="340"/>
      <c r="S1162" s="341"/>
      <c r="T1162" s="341"/>
      <c r="U1162" s="340"/>
      <c r="V1162" s="340"/>
      <c r="W1162" s="341"/>
      <c r="X1162" s="341"/>
      <c r="Y1162" s="340"/>
      <c r="Z1162" s="340"/>
      <c r="AA1162" s="341"/>
      <c r="AB1162" s="341"/>
      <c r="AC1162" s="345">
        <f>(SUM(O1162:AB1163))*H1162</f>
        <v>0</v>
      </c>
      <c r="AD1162" s="346"/>
      <c r="AE1162" s="346"/>
      <c r="AF1162" s="21"/>
      <c r="AG1162" s="339" t="s">
        <v>671</v>
      </c>
      <c r="AJ1162" s="90" t="b">
        <f>OR(ISERROR(AC1162),ISERROR(H1162))</f>
        <v>0</v>
      </c>
      <c r="AQ1162" s="63" t="str">
        <f>IFERROR(LEFT(B1162,SEARCH("
",B1162)),B1162)</f>
        <v xml:space="preserve">Water Cooler Butt and 100 Cups
</v>
      </c>
      <c r="AR1162" s="127" t="str">
        <f>IF(AS1162="","",MAX(AR$868:AR1161)+1)</f>
        <v/>
      </c>
      <c r="AS1162" s="176" t="str">
        <f>IF(SUM(O1162:AB1162)&gt;0,AQ1162,"")</f>
        <v/>
      </c>
      <c r="AT1162" s="177" t="str">
        <f>IF(O1162&gt;0,O1162,"")</f>
        <v/>
      </c>
      <c r="AU1162" s="178" t="str">
        <f>IF(Q1162&gt;0,Q1162,"")</f>
        <v/>
      </c>
      <c r="AV1162" s="178" t="str">
        <f>IF(S1162&gt;0,S1162,"")</f>
        <v/>
      </c>
      <c r="AW1162" s="178" t="str">
        <f>IF(U1162&gt;0,U1162,"")</f>
        <v/>
      </c>
      <c r="AX1162" s="178" t="str">
        <f>IF(W1162&gt;0,W1162,"")</f>
        <v/>
      </c>
      <c r="AY1162" s="179" t="str">
        <f>IF(Y1162&gt;0,Y1162,"")</f>
        <v/>
      </c>
      <c r="AZ1162" s="179" t="str">
        <f>IF(AA1162&gt;0,AA1162,"")</f>
        <v/>
      </c>
      <c r="BA1162" s="179" t="str">
        <f>IF(SUM(O1162:AB1162)&gt;0,(SUM(O1162:AB1162)*H1162),"")</f>
        <v/>
      </c>
      <c r="BB1162" s="179" t="str">
        <f>IF(SUM(O1162:AB1162)&gt;0,K1162,"")</f>
        <v/>
      </c>
      <c r="BC1162" s="196" t="str">
        <f>IF(SUM(O1162:AB1162)&gt;0,"ITEM","")</f>
        <v/>
      </c>
      <c r="BD1162" s="127" t="str">
        <f>IF(BE1162="","",MAX(BD$868:BD1161)+1)</f>
        <v/>
      </c>
      <c r="BG1162" s="200" t="str">
        <f t="shared" si="98"/>
        <v/>
      </c>
      <c r="BH1162" s="199" t="str">
        <f t="shared" si="99"/>
        <v/>
      </c>
      <c r="BI1162" s="199" t="str">
        <f t="shared" si="100"/>
        <v/>
      </c>
      <c r="BJ1162" s="199" t="str">
        <f t="shared" si="101"/>
        <v/>
      </c>
      <c r="BK1162" s="199" t="str">
        <f t="shared" si="102"/>
        <v/>
      </c>
      <c r="BL1162" s="199" t="str">
        <f t="shared" si="103"/>
        <v/>
      </c>
      <c r="BM1162" s="199" t="str">
        <f t="shared" si="104"/>
        <v/>
      </c>
      <c r="BN1162" s="199" t="str">
        <f t="shared" si="105"/>
        <v/>
      </c>
      <c r="BO1162" s="199" t="str">
        <f t="shared" si="106"/>
        <v/>
      </c>
      <c r="BP1162" s="199" t="str">
        <f t="shared" si="107"/>
        <v/>
      </c>
      <c r="BQ1162" s="202" t="str">
        <f t="shared" si="108"/>
        <v/>
      </c>
      <c r="BR1162" s="200" t="str">
        <f t="shared" si="109"/>
        <v/>
      </c>
      <c r="BS1162" s="202" t="str">
        <f t="shared" si="110"/>
        <v/>
      </c>
    </row>
    <row r="1163" spans="1:71" ht="25.25" customHeight="1">
      <c r="A1163" s="53"/>
      <c r="B1163" s="308"/>
      <c r="C1163" s="308"/>
      <c r="D1163" s="308"/>
      <c r="E1163" s="308"/>
      <c r="F1163" s="308"/>
      <c r="G1163" s="308"/>
      <c r="H1163" s="372"/>
      <c r="I1163" s="372"/>
      <c r="J1163" s="373"/>
      <c r="K1163" s="342"/>
      <c r="L1163" s="343"/>
      <c r="M1163" s="343"/>
      <c r="N1163" s="344"/>
      <c r="O1163" s="341"/>
      <c r="P1163" s="341"/>
      <c r="Q1163" s="340"/>
      <c r="R1163" s="340"/>
      <c r="S1163" s="341"/>
      <c r="T1163" s="341"/>
      <c r="U1163" s="340"/>
      <c r="V1163" s="340"/>
      <c r="W1163" s="341"/>
      <c r="X1163" s="341"/>
      <c r="Y1163" s="340"/>
      <c r="Z1163" s="340"/>
      <c r="AA1163" s="341"/>
      <c r="AB1163" s="341"/>
      <c r="AC1163" s="345"/>
      <c r="AD1163" s="346"/>
      <c r="AE1163" s="346"/>
      <c r="AF1163" s="21"/>
      <c r="AG1163" s="339"/>
      <c r="AQ1163" s="63" t="str">
        <f>IFERROR(LEFT(B1162,SEARCH("
",B1162)),B1162)</f>
        <v xml:space="preserve">Water Cooler Butt and 100 Cups
</v>
      </c>
      <c r="AR1163" s="127" t="str">
        <f>IF(AS1163="","",MAX(AR$868:AR1162)+1)</f>
        <v/>
      </c>
      <c r="AS1163" s="140" t="str">
        <f>IF(SUM(O1163:AB1163)&gt;0,AQ1163,"")</f>
        <v/>
      </c>
      <c r="AT1163" s="175" t="str">
        <f>IF(O1163&gt;0,O1163,"")</f>
        <v/>
      </c>
      <c r="AU1163" s="143" t="str">
        <f>IF(Q1163&gt;0,Q1163,"")</f>
        <v/>
      </c>
      <c r="AV1163" s="143" t="str">
        <f>IF(S1163&gt;0,S1163,"")</f>
        <v/>
      </c>
      <c r="AW1163" s="143" t="str">
        <f>IF(U1163&gt;0,U1163,"")</f>
        <v/>
      </c>
      <c r="AX1163" s="143" t="str">
        <f>IF(W1163&gt;0,W1163,"")</f>
        <v/>
      </c>
      <c r="AY1163" s="144" t="str">
        <f>IF(Y1163&gt;0,Y1163,"")</f>
        <v/>
      </c>
      <c r="AZ1163" s="144" t="str">
        <f>IF(AA1163&gt;0,AA1163,"")</f>
        <v/>
      </c>
      <c r="BA1163" s="179" t="str">
        <f>IF(SUM(O1163:AB1163)&gt;0,(SUM(O1163:AB1163)*H1162),"")</f>
        <v/>
      </c>
      <c r="BB1163" s="179" t="str">
        <f>IF(SUM(O1163:AB1163)&gt;0,K1163,"")</f>
        <v/>
      </c>
      <c r="BC1163" s="197" t="str">
        <f>IF(SUM(O1163:AB1163)&gt;0,"ITEM","")</f>
        <v/>
      </c>
      <c r="BD1163" s="127" t="str">
        <f>IF(BE1163="","",MAX(BD$868:BD1162)+1)</f>
        <v/>
      </c>
      <c r="BG1163" s="200" t="str">
        <f t="shared" si="98"/>
        <v/>
      </c>
      <c r="BH1163" s="199" t="str">
        <f t="shared" si="99"/>
        <v/>
      </c>
      <c r="BI1163" s="199" t="str">
        <f t="shared" si="100"/>
        <v/>
      </c>
      <c r="BJ1163" s="199" t="str">
        <f t="shared" si="101"/>
        <v/>
      </c>
      <c r="BK1163" s="199" t="str">
        <f t="shared" si="102"/>
        <v/>
      </c>
      <c r="BL1163" s="199" t="str">
        <f t="shared" si="103"/>
        <v/>
      </c>
      <c r="BM1163" s="199" t="str">
        <f t="shared" si="104"/>
        <v/>
      </c>
      <c r="BN1163" s="199" t="str">
        <f t="shared" si="105"/>
        <v/>
      </c>
      <c r="BO1163" s="199" t="str">
        <f t="shared" si="106"/>
        <v/>
      </c>
      <c r="BP1163" s="199" t="str">
        <f t="shared" si="107"/>
        <v/>
      </c>
      <c r="BQ1163" s="202" t="str">
        <f t="shared" si="108"/>
        <v/>
      </c>
      <c r="BR1163" s="200" t="str">
        <f t="shared" si="109"/>
        <v/>
      </c>
      <c r="BS1163" s="202" t="str">
        <f t="shared" si="110"/>
        <v/>
      </c>
    </row>
    <row r="1164" spans="1:71" ht="7.25" customHeight="1">
      <c r="A1164" s="21"/>
      <c r="B1164" s="294"/>
      <c r="C1164" s="294"/>
      <c r="D1164" s="294"/>
      <c r="E1164" s="294"/>
      <c r="F1164" s="294"/>
      <c r="G1164" s="294"/>
      <c r="H1164" s="21"/>
      <c r="I1164" s="21"/>
      <c r="J1164" s="21"/>
      <c r="K1164" s="21"/>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R1164" s="127" t="str">
        <f>IF(AS1164="","",MAX(AR$868:AR1163)+1)</f>
        <v/>
      </c>
      <c r="BD1164" s="127" t="str">
        <f>IF(BE1164="","",MAX(BD$868:BD1163)+1)</f>
        <v/>
      </c>
      <c r="BG1164" s="200" t="str">
        <f t="shared" si="98"/>
        <v/>
      </c>
      <c r="BH1164" s="199" t="str">
        <f t="shared" si="99"/>
        <v/>
      </c>
      <c r="BI1164" s="199" t="str">
        <f t="shared" si="100"/>
        <v/>
      </c>
      <c r="BJ1164" s="199" t="str">
        <f t="shared" si="101"/>
        <v/>
      </c>
      <c r="BK1164" s="199" t="str">
        <f t="shared" si="102"/>
        <v/>
      </c>
      <c r="BL1164" s="199" t="str">
        <f t="shared" si="103"/>
        <v/>
      </c>
      <c r="BM1164" s="199" t="str">
        <f t="shared" si="104"/>
        <v/>
      </c>
      <c r="BN1164" s="199" t="str">
        <f t="shared" si="105"/>
        <v/>
      </c>
      <c r="BO1164" s="199" t="str">
        <f t="shared" si="106"/>
        <v/>
      </c>
      <c r="BP1164" s="199" t="str">
        <f t="shared" si="107"/>
        <v/>
      </c>
      <c r="BQ1164" s="202" t="str">
        <f t="shared" si="108"/>
        <v/>
      </c>
      <c r="BR1164" s="200" t="str">
        <f t="shared" si="109"/>
        <v/>
      </c>
      <c r="BS1164" s="202" t="str">
        <f t="shared" si="110"/>
        <v/>
      </c>
    </row>
    <row r="1165" spans="1:71" ht="20.149999999999999" customHeight="1">
      <c r="A1165" s="53"/>
      <c r="B1165" s="308" t="s">
        <v>672</v>
      </c>
      <c r="C1165" s="308"/>
      <c r="D1165" s="308"/>
      <c r="E1165" s="308"/>
      <c r="F1165" s="308"/>
      <c r="G1165" s="308"/>
      <c r="H1165" s="372">
        <f>VLOOKUP($AG1165,PriceList,3,FALSE)</f>
        <v>8.0500000000000007</v>
      </c>
      <c r="I1165" s="372"/>
      <c r="J1165" s="373"/>
      <c r="K1165" s="342"/>
      <c r="L1165" s="343"/>
      <c r="M1165" s="343"/>
      <c r="N1165" s="344"/>
      <c r="O1165" s="341"/>
      <c r="P1165" s="341"/>
      <c r="Q1165" s="340"/>
      <c r="R1165" s="340"/>
      <c r="S1165" s="341"/>
      <c r="T1165" s="341"/>
      <c r="U1165" s="340"/>
      <c r="V1165" s="340"/>
      <c r="W1165" s="341"/>
      <c r="X1165" s="341"/>
      <c r="Y1165" s="340"/>
      <c r="Z1165" s="340"/>
      <c r="AA1165" s="341"/>
      <c r="AB1165" s="341"/>
      <c r="AC1165" s="345">
        <f>(SUM(O1165:AB1166))*H1165</f>
        <v>0</v>
      </c>
      <c r="AD1165" s="346"/>
      <c r="AE1165" s="346"/>
      <c r="AF1165" s="21"/>
      <c r="AG1165" s="339" t="s">
        <v>673</v>
      </c>
      <c r="AJ1165" s="90" t="b">
        <f>OR(ISERROR(AC1165),ISERROR(H1165))</f>
        <v>0</v>
      </c>
      <c r="AQ1165" s="63" t="str">
        <f>IFERROR(LEFT(B1165,SEARCH("
",B1165)),B1165)</f>
        <v>Tall Glasses x 5</v>
      </c>
      <c r="AR1165" s="127" t="str">
        <f>IF(AS1165="","",MAX(AR$868:AR1164)+1)</f>
        <v/>
      </c>
      <c r="AS1165" s="176" t="str">
        <f>IF(SUM(O1165:AB1165)&gt;0,AQ1165,"")</f>
        <v/>
      </c>
      <c r="AT1165" s="177" t="str">
        <f>IF(O1165&gt;0,O1165,"")</f>
        <v/>
      </c>
      <c r="AU1165" s="178" t="str">
        <f>IF(Q1165&gt;0,Q1165,"")</f>
        <v/>
      </c>
      <c r="AV1165" s="178" t="str">
        <f>IF(S1165&gt;0,S1165,"")</f>
        <v/>
      </c>
      <c r="AW1165" s="178" t="str">
        <f>IF(U1165&gt;0,U1165,"")</f>
        <v/>
      </c>
      <c r="AX1165" s="178" t="str">
        <f>IF(W1165&gt;0,W1165,"")</f>
        <v/>
      </c>
      <c r="AY1165" s="179" t="str">
        <f>IF(Y1165&gt;0,Y1165,"")</f>
        <v/>
      </c>
      <c r="AZ1165" s="179" t="str">
        <f>IF(AA1165&gt;0,AA1165,"")</f>
        <v/>
      </c>
      <c r="BA1165" s="179" t="str">
        <f>IF(SUM(O1165:AB1165)&gt;0,(SUM(O1165:AB1165)*H1165),"")</f>
        <v/>
      </c>
      <c r="BB1165" s="179" t="str">
        <f>IF(SUM(O1165:AB1165)&gt;0,K1165,"")</f>
        <v/>
      </c>
      <c r="BC1165" s="196" t="str">
        <f>IF(SUM(O1165:AB1165)&gt;0,"ITEM","")</f>
        <v/>
      </c>
      <c r="BD1165" s="127" t="str">
        <f>IF(BE1165="","",MAX(BD$868:BD1164)+1)</f>
        <v/>
      </c>
      <c r="BG1165" s="200" t="str">
        <f t="shared" si="98"/>
        <v/>
      </c>
      <c r="BH1165" s="199" t="str">
        <f t="shared" si="99"/>
        <v/>
      </c>
      <c r="BI1165" s="199" t="str">
        <f t="shared" si="100"/>
        <v/>
      </c>
      <c r="BJ1165" s="199" t="str">
        <f t="shared" si="101"/>
        <v/>
      </c>
      <c r="BK1165" s="199" t="str">
        <f t="shared" si="102"/>
        <v/>
      </c>
      <c r="BL1165" s="199" t="str">
        <f t="shared" si="103"/>
        <v/>
      </c>
      <c r="BM1165" s="199" t="str">
        <f t="shared" si="104"/>
        <v/>
      </c>
      <c r="BN1165" s="199" t="str">
        <f t="shared" si="105"/>
        <v/>
      </c>
      <c r="BO1165" s="199" t="str">
        <f t="shared" si="106"/>
        <v/>
      </c>
      <c r="BP1165" s="199" t="str">
        <f t="shared" si="107"/>
        <v/>
      </c>
      <c r="BQ1165" s="202" t="str">
        <f t="shared" si="108"/>
        <v/>
      </c>
      <c r="BR1165" s="200" t="str">
        <f t="shared" si="109"/>
        <v/>
      </c>
      <c r="BS1165" s="202" t="str">
        <f t="shared" si="110"/>
        <v/>
      </c>
    </row>
    <row r="1166" spans="1:71" ht="20.149999999999999" customHeight="1">
      <c r="A1166" s="53"/>
      <c r="B1166" s="308"/>
      <c r="C1166" s="308"/>
      <c r="D1166" s="308"/>
      <c r="E1166" s="308"/>
      <c r="F1166" s="308"/>
      <c r="G1166" s="308"/>
      <c r="H1166" s="372"/>
      <c r="I1166" s="372"/>
      <c r="J1166" s="373"/>
      <c r="K1166" s="342"/>
      <c r="L1166" s="343"/>
      <c r="M1166" s="343"/>
      <c r="N1166" s="344"/>
      <c r="O1166" s="341"/>
      <c r="P1166" s="341"/>
      <c r="Q1166" s="340"/>
      <c r="R1166" s="340"/>
      <c r="S1166" s="341"/>
      <c r="T1166" s="341"/>
      <c r="U1166" s="340"/>
      <c r="V1166" s="340"/>
      <c r="W1166" s="341"/>
      <c r="X1166" s="341"/>
      <c r="Y1166" s="340"/>
      <c r="Z1166" s="340"/>
      <c r="AA1166" s="341"/>
      <c r="AB1166" s="341"/>
      <c r="AC1166" s="345"/>
      <c r="AD1166" s="346"/>
      <c r="AE1166" s="346"/>
      <c r="AF1166" s="21"/>
      <c r="AG1166" s="339"/>
      <c r="AQ1166" s="63" t="str">
        <f>IFERROR(LEFT(B1165,SEARCH("
",B1165)),B1165)</f>
        <v>Tall Glasses x 5</v>
      </c>
      <c r="AR1166" s="127" t="str">
        <f>IF(AS1166="","",MAX(AR$868:AR1165)+1)</f>
        <v/>
      </c>
      <c r="AS1166" s="140" t="str">
        <f>IF(SUM(O1166:AB1166)&gt;0,AQ1166,"")</f>
        <v/>
      </c>
      <c r="AT1166" s="175" t="str">
        <f>IF(O1166&gt;0,O1166,"")</f>
        <v/>
      </c>
      <c r="AU1166" s="143" t="str">
        <f>IF(Q1166&gt;0,Q1166,"")</f>
        <v/>
      </c>
      <c r="AV1166" s="143" t="str">
        <f>IF(S1166&gt;0,S1166,"")</f>
        <v/>
      </c>
      <c r="AW1166" s="143" t="str">
        <f>IF(U1166&gt;0,U1166,"")</f>
        <v/>
      </c>
      <c r="AX1166" s="143" t="str">
        <f>IF(W1166&gt;0,W1166,"")</f>
        <v/>
      </c>
      <c r="AY1166" s="144" t="str">
        <f>IF(Y1166&gt;0,Y1166,"")</f>
        <v/>
      </c>
      <c r="AZ1166" s="144" t="str">
        <f>IF(AA1166&gt;0,AA1166,"")</f>
        <v/>
      </c>
      <c r="BA1166" s="179" t="str">
        <f>IF(SUM(O1166:AB1166)&gt;0,(SUM(O1166:AB1166)*H1165),"")</f>
        <v/>
      </c>
      <c r="BB1166" s="179" t="str">
        <f>IF(SUM(O1166:AB1166)&gt;0,K1166,"")</f>
        <v/>
      </c>
      <c r="BC1166" s="197" t="str">
        <f>IF(SUM(O1166:AB1166)&gt;0,"ITEM","")</f>
        <v/>
      </c>
      <c r="BD1166" s="127" t="str">
        <f>IF(BE1166="","",MAX(BD$868:BD1165)+1)</f>
        <v/>
      </c>
      <c r="BG1166" s="200" t="str">
        <f t="shared" si="98"/>
        <v/>
      </c>
      <c r="BH1166" s="199" t="str">
        <f t="shared" si="99"/>
        <v/>
      </c>
      <c r="BI1166" s="199" t="str">
        <f t="shared" si="100"/>
        <v/>
      </c>
      <c r="BJ1166" s="199" t="str">
        <f t="shared" si="101"/>
        <v/>
      </c>
      <c r="BK1166" s="199" t="str">
        <f t="shared" si="102"/>
        <v/>
      </c>
      <c r="BL1166" s="199" t="str">
        <f t="shared" si="103"/>
        <v/>
      </c>
      <c r="BM1166" s="199" t="str">
        <f t="shared" si="104"/>
        <v/>
      </c>
      <c r="BN1166" s="199" t="str">
        <f t="shared" si="105"/>
        <v/>
      </c>
      <c r="BO1166" s="199" t="str">
        <f t="shared" si="106"/>
        <v/>
      </c>
      <c r="BP1166" s="199" t="str">
        <f t="shared" si="107"/>
        <v/>
      </c>
      <c r="BQ1166" s="202" t="str">
        <f t="shared" si="108"/>
        <v/>
      </c>
      <c r="BR1166" s="200" t="str">
        <f t="shared" si="109"/>
        <v/>
      </c>
      <c r="BS1166" s="202" t="str">
        <f t="shared" si="110"/>
        <v/>
      </c>
    </row>
    <row r="1167" spans="1:71" ht="7.25" customHeight="1">
      <c r="A1167" s="21"/>
      <c r="B1167" s="294"/>
      <c r="C1167" s="294"/>
      <c r="D1167" s="294"/>
      <c r="E1167" s="294"/>
      <c r="F1167" s="294"/>
      <c r="G1167" s="294"/>
      <c r="H1167" s="21"/>
      <c r="I1167" s="21"/>
      <c r="J1167" s="21"/>
      <c r="K1167" s="21"/>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R1167" s="127" t="str">
        <f>IF(AS1167="","",MAX(AR$868:AR1166)+1)</f>
        <v/>
      </c>
      <c r="BD1167" s="127" t="str">
        <f>IF(BE1167="","",MAX(BD$868:BD1166)+1)</f>
        <v/>
      </c>
      <c r="BG1167" s="200" t="str">
        <f t="shared" si="98"/>
        <v/>
      </c>
      <c r="BH1167" s="199" t="str">
        <f t="shared" si="99"/>
        <v/>
      </c>
      <c r="BI1167" s="199" t="str">
        <f t="shared" si="100"/>
        <v/>
      </c>
      <c r="BJ1167" s="199" t="str">
        <f t="shared" si="101"/>
        <v/>
      </c>
      <c r="BK1167" s="199" t="str">
        <f t="shared" si="102"/>
        <v/>
      </c>
      <c r="BL1167" s="199" t="str">
        <f t="shared" si="103"/>
        <v/>
      </c>
      <c r="BM1167" s="199" t="str">
        <f t="shared" si="104"/>
        <v/>
      </c>
      <c r="BN1167" s="199" t="str">
        <f t="shared" si="105"/>
        <v/>
      </c>
      <c r="BO1167" s="199" t="str">
        <f t="shared" si="106"/>
        <v/>
      </c>
      <c r="BP1167" s="199" t="str">
        <f t="shared" si="107"/>
        <v/>
      </c>
      <c r="BQ1167" s="202" t="str">
        <f t="shared" si="108"/>
        <v/>
      </c>
      <c r="BR1167" s="200" t="str">
        <f t="shared" si="109"/>
        <v/>
      </c>
      <c r="BS1167" s="202" t="str">
        <f t="shared" si="110"/>
        <v/>
      </c>
    </row>
    <row r="1168" spans="1:71" ht="20.149999999999999" customHeight="1">
      <c r="A1168" s="53"/>
      <c r="B1168" s="308" t="s">
        <v>674</v>
      </c>
      <c r="C1168" s="308"/>
      <c r="D1168" s="308"/>
      <c r="E1168" s="308"/>
      <c r="F1168" s="308"/>
      <c r="G1168" s="308"/>
      <c r="H1168" s="372">
        <f>VLOOKUP($AG1168,PriceList,3,FALSE)</f>
        <v>8.0500000000000007</v>
      </c>
      <c r="I1168" s="372"/>
      <c r="J1168" s="373"/>
      <c r="K1168" s="342"/>
      <c r="L1168" s="343"/>
      <c r="M1168" s="343"/>
      <c r="N1168" s="344"/>
      <c r="O1168" s="341"/>
      <c r="P1168" s="341"/>
      <c r="Q1168" s="340"/>
      <c r="R1168" s="340"/>
      <c r="S1168" s="341"/>
      <c r="T1168" s="341"/>
      <c r="U1168" s="340"/>
      <c r="V1168" s="340"/>
      <c r="W1168" s="341"/>
      <c r="X1168" s="341"/>
      <c r="Y1168" s="340"/>
      <c r="Z1168" s="340"/>
      <c r="AA1168" s="341"/>
      <c r="AB1168" s="341"/>
      <c r="AC1168" s="345">
        <f>(SUM(O1168:AB1169))*H1168</f>
        <v>0</v>
      </c>
      <c r="AD1168" s="346"/>
      <c r="AE1168" s="346"/>
      <c r="AF1168" s="21"/>
      <c r="AG1168" s="339" t="s">
        <v>675</v>
      </c>
      <c r="AJ1168" s="90" t="b">
        <f>OR(ISERROR(AC1168),ISERROR(H1168))</f>
        <v>0</v>
      </c>
      <c r="AQ1168" s="63" t="str">
        <f>IFERROR(LEFT(B1168,SEARCH("
",B1168)),B1168)</f>
        <v>Wine Glasses x 5</v>
      </c>
      <c r="AR1168" s="127" t="str">
        <f>IF(AS1168="","",MAX(AR$868:AR1167)+1)</f>
        <v/>
      </c>
      <c r="AS1168" s="176" t="str">
        <f>IF(SUM(O1168:AB1168)&gt;0,AQ1168,"")</f>
        <v/>
      </c>
      <c r="AT1168" s="177" t="str">
        <f>IF(O1168&gt;0,O1168,"")</f>
        <v/>
      </c>
      <c r="AU1168" s="178" t="str">
        <f>IF(Q1168&gt;0,Q1168,"")</f>
        <v/>
      </c>
      <c r="AV1168" s="178" t="str">
        <f>IF(S1168&gt;0,S1168,"")</f>
        <v/>
      </c>
      <c r="AW1168" s="178" t="str">
        <f>IF(U1168&gt;0,U1168,"")</f>
        <v/>
      </c>
      <c r="AX1168" s="178" t="str">
        <f>IF(W1168&gt;0,W1168,"")</f>
        <v/>
      </c>
      <c r="AY1168" s="179" t="str">
        <f>IF(Y1168&gt;0,Y1168,"")</f>
        <v/>
      </c>
      <c r="AZ1168" s="179" t="str">
        <f>IF(AA1168&gt;0,AA1168,"")</f>
        <v/>
      </c>
      <c r="BA1168" s="179" t="str">
        <f>IF(SUM(O1168:AB1168)&gt;0,(SUM(O1168:AB1168)*H1168),"")</f>
        <v/>
      </c>
      <c r="BB1168" s="179" t="str">
        <f>IF(SUM(O1168:AB1168)&gt;0,K1168,"")</f>
        <v/>
      </c>
      <c r="BC1168" s="196" t="str">
        <f>IF(SUM(O1168:AB1168)&gt;0,"ITEM","")</f>
        <v/>
      </c>
      <c r="BD1168" s="127" t="str">
        <f>IF(BE1168="","",MAX(BD$868:BD1167)+1)</f>
        <v/>
      </c>
      <c r="BG1168" s="200" t="str">
        <f t="shared" si="98"/>
        <v/>
      </c>
      <c r="BH1168" s="199" t="str">
        <f t="shared" si="99"/>
        <v/>
      </c>
      <c r="BI1168" s="199" t="str">
        <f t="shared" si="100"/>
        <v/>
      </c>
      <c r="BJ1168" s="199" t="str">
        <f t="shared" si="101"/>
        <v/>
      </c>
      <c r="BK1168" s="199" t="str">
        <f t="shared" si="102"/>
        <v/>
      </c>
      <c r="BL1168" s="199" t="str">
        <f t="shared" si="103"/>
        <v/>
      </c>
      <c r="BM1168" s="199" t="str">
        <f t="shared" si="104"/>
        <v/>
      </c>
      <c r="BN1168" s="199" t="str">
        <f t="shared" si="105"/>
        <v/>
      </c>
      <c r="BO1168" s="199" t="str">
        <f t="shared" si="106"/>
        <v/>
      </c>
      <c r="BP1168" s="199" t="str">
        <f t="shared" si="107"/>
        <v/>
      </c>
      <c r="BQ1168" s="202" t="str">
        <f t="shared" si="108"/>
        <v/>
      </c>
      <c r="BR1168" s="200" t="str">
        <f t="shared" si="109"/>
        <v/>
      </c>
      <c r="BS1168" s="202" t="str">
        <f t="shared" si="110"/>
        <v/>
      </c>
    </row>
    <row r="1169" spans="1:71" ht="20.149999999999999" customHeight="1">
      <c r="A1169" s="53"/>
      <c r="B1169" s="308"/>
      <c r="C1169" s="308"/>
      <c r="D1169" s="308"/>
      <c r="E1169" s="308"/>
      <c r="F1169" s="308"/>
      <c r="G1169" s="308"/>
      <c r="H1169" s="372"/>
      <c r="I1169" s="372"/>
      <c r="J1169" s="373"/>
      <c r="K1169" s="342"/>
      <c r="L1169" s="343"/>
      <c r="M1169" s="343"/>
      <c r="N1169" s="344"/>
      <c r="O1169" s="341"/>
      <c r="P1169" s="341"/>
      <c r="Q1169" s="340"/>
      <c r="R1169" s="340"/>
      <c r="S1169" s="341"/>
      <c r="T1169" s="341"/>
      <c r="U1169" s="340"/>
      <c r="V1169" s="340"/>
      <c r="W1169" s="341"/>
      <c r="X1169" s="341"/>
      <c r="Y1169" s="340"/>
      <c r="Z1169" s="340"/>
      <c r="AA1169" s="341"/>
      <c r="AB1169" s="341"/>
      <c r="AC1169" s="345"/>
      <c r="AD1169" s="346"/>
      <c r="AE1169" s="346"/>
      <c r="AF1169" s="21"/>
      <c r="AG1169" s="339"/>
      <c r="AQ1169" s="63" t="str">
        <f>IFERROR(LEFT(B1168,SEARCH("
",B1168)),B1168)</f>
        <v>Wine Glasses x 5</v>
      </c>
      <c r="AR1169" s="127" t="str">
        <f>IF(AS1169="","",MAX(AR$868:AR1168)+1)</f>
        <v/>
      </c>
      <c r="AS1169" s="140" t="str">
        <f>IF(SUM(O1169:AB1169)&gt;0,AQ1169,"")</f>
        <v/>
      </c>
      <c r="AT1169" s="175" t="str">
        <f>IF(O1169&gt;0,O1169,"")</f>
        <v/>
      </c>
      <c r="AU1169" s="143" t="str">
        <f>IF(Q1169&gt;0,Q1169,"")</f>
        <v/>
      </c>
      <c r="AV1169" s="143" t="str">
        <f>IF(S1169&gt;0,S1169,"")</f>
        <v/>
      </c>
      <c r="AW1169" s="143" t="str">
        <f>IF(U1169&gt;0,U1169,"")</f>
        <v/>
      </c>
      <c r="AX1169" s="143" t="str">
        <f>IF(W1169&gt;0,W1169,"")</f>
        <v/>
      </c>
      <c r="AY1169" s="144" t="str">
        <f>IF(Y1169&gt;0,Y1169,"")</f>
        <v/>
      </c>
      <c r="AZ1169" s="144" t="str">
        <f>IF(AA1169&gt;0,AA1169,"")</f>
        <v/>
      </c>
      <c r="BA1169" s="179" t="str">
        <f>IF(SUM(O1169:AB1169)&gt;0,(SUM(O1169:AB1169)*H1168),"")</f>
        <v/>
      </c>
      <c r="BB1169" s="179" t="str">
        <f>IF(SUM(O1169:AB1169)&gt;0,K1169,"")</f>
        <v/>
      </c>
      <c r="BC1169" s="197" t="str">
        <f>IF(SUM(O1169:AB1169)&gt;0,"ITEM","")</f>
        <v/>
      </c>
      <c r="BD1169" s="127" t="str">
        <f>IF(BE1169="","",MAX(BD$868:BD1168)+1)</f>
        <v/>
      </c>
      <c r="BG1169" s="200" t="str">
        <f t="shared" si="98"/>
        <v/>
      </c>
      <c r="BH1169" s="199" t="str">
        <f t="shared" si="99"/>
        <v/>
      </c>
      <c r="BI1169" s="199" t="str">
        <f t="shared" si="100"/>
        <v/>
      </c>
      <c r="BJ1169" s="199" t="str">
        <f t="shared" si="101"/>
        <v/>
      </c>
      <c r="BK1169" s="199" t="str">
        <f t="shared" si="102"/>
        <v/>
      </c>
      <c r="BL1169" s="199" t="str">
        <f t="shared" si="103"/>
        <v/>
      </c>
      <c r="BM1169" s="199" t="str">
        <f t="shared" si="104"/>
        <v/>
      </c>
      <c r="BN1169" s="199" t="str">
        <f t="shared" si="105"/>
        <v/>
      </c>
      <c r="BO1169" s="199" t="str">
        <f t="shared" si="106"/>
        <v/>
      </c>
      <c r="BP1169" s="199" t="str">
        <f t="shared" si="107"/>
        <v/>
      </c>
      <c r="BQ1169" s="202" t="str">
        <f t="shared" si="108"/>
        <v/>
      </c>
      <c r="BR1169" s="200" t="str">
        <f t="shared" si="109"/>
        <v/>
      </c>
      <c r="BS1169" s="202" t="str">
        <f t="shared" si="110"/>
        <v/>
      </c>
    </row>
    <row r="1170" spans="1:71" ht="7.25" customHeight="1">
      <c r="A1170" s="21"/>
      <c r="B1170" s="294"/>
      <c r="C1170" s="294"/>
      <c r="D1170" s="294"/>
      <c r="E1170" s="294"/>
      <c r="F1170" s="294"/>
      <c r="G1170" s="294"/>
      <c r="H1170" s="21"/>
      <c r="I1170" s="21"/>
      <c r="J1170" s="21"/>
      <c r="K1170" s="21"/>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R1170" s="127" t="str">
        <f>IF(AS1170="","",MAX(AR$868:AR1169)+1)</f>
        <v/>
      </c>
      <c r="BD1170" s="127" t="str">
        <f>IF(BE1170="","",MAX(BD$868:BD1169)+1)</f>
        <v/>
      </c>
      <c r="BG1170" s="200" t="str">
        <f t="shared" si="98"/>
        <v/>
      </c>
      <c r="BH1170" s="199" t="str">
        <f t="shared" si="99"/>
        <v/>
      </c>
      <c r="BI1170" s="199" t="str">
        <f t="shared" si="100"/>
        <v/>
      </c>
      <c r="BJ1170" s="199" t="str">
        <f t="shared" si="101"/>
        <v/>
      </c>
      <c r="BK1170" s="199" t="str">
        <f t="shared" si="102"/>
        <v/>
      </c>
      <c r="BL1170" s="199" t="str">
        <f t="shared" si="103"/>
        <v/>
      </c>
      <c r="BM1170" s="199" t="str">
        <f t="shared" si="104"/>
        <v/>
      </c>
      <c r="BN1170" s="199" t="str">
        <f t="shared" si="105"/>
        <v/>
      </c>
      <c r="BO1170" s="199" t="str">
        <f t="shared" si="106"/>
        <v/>
      </c>
      <c r="BP1170" s="199" t="str">
        <f t="shared" si="107"/>
        <v/>
      </c>
      <c r="BQ1170" s="202" t="str">
        <f t="shared" si="108"/>
        <v/>
      </c>
      <c r="BR1170" s="200" t="str">
        <f t="shared" si="109"/>
        <v/>
      </c>
      <c r="BS1170" s="202" t="str">
        <f t="shared" si="110"/>
        <v/>
      </c>
    </row>
    <row r="1171" spans="1:71" ht="20.149999999999999" customHeight="1">
      <c r="A1171" s="53"/>
      <c r="B1171" s="308" t="s">
        <v>676</v>
      </c>
      <c r="C1171" s="308"/>
      <c r="D1171" s="308"/>
      <c r="E1171" s="308"/>
      <c r="F1171" s="308"/>
      <c r="G1171" s="308"/>
      <c r="H1171" s="372">
        <f>VLOOKUP($AG1171,PriceList,3,FALSE)</f>
        <v>11.75</v>
      </c>
      <c r="I1171" s="372"/>
      <c r="J1171" s="373"/>
      <c r="K1171" s="342"/>
      <c r="L1171" s="343"/>
      <c r="M1171" s="343"/>
      <c r="N1171" s="344"/>
      <c r="O1171" s="341"/>
      <c r="P1171" s="341"/>
      <c r="Q1171" s="340"/>
      <c r="R1171" s="340"/>
      <c r="S1171" s="341"/>
      <c r="T1171" s="341"/>
      <c r="U1171" s="340"/>
      <c r="V1171" s="340"/>
      <c r="W1171" s="341"/>
      <c r="X1171" s="341"/>
      <c r="Y1171" s="340"/>
      <c r="Z1171" s="340"/>
      <c r="AA1171" s="341"/>
      <c r="AB1171" s="341"/>
      <c r="AC1171" s="345">
        <f>(SUM(O1171:AB1172))*H1171</f>
        <v>0</v>
      </c>
      <c r="AD1171" s="346"/>
      <c r="AE1171" s="346"/>
      <c r="AF1171" s="21"/>
      <c r="AG1171" s="339" t="s">
        <v>677</v>
      </c>
      <c r="AJ1171" s="90" t="b">
        <f>OR(ISERROR(AC1171),ISERROR(H1171))</f>
        <v>0</v>
      </c>
      <c r="AQ1171" s="63" t="str">
        <f>IFERROR(LEFT(B1171,SEARCH("
",B1171)),B1171)</f>
        <v>Cups and Saucers x 5</v>
      </c>
      <c r="AR1171" s="127" t="str">
        <f>IF(AS1171="","",MAX(AR$868:AR1170)+1)</f>
        <v/>
      </c>
      <c r="AS1171" s="176" t="str">
        <f>IF(SUM(O1171:AB1171)&gt;0,AQ1171,"")</f>
        <v/>
      </c>
      <c r="AT1171" s="177" t="str">
        <f>IF(O1171&gt;0,O1171,"")</f>
        <v/>
      </c>
      <c r="AU1171" s="178" t="str">
        <f>IF(Q1171&gt;0,Q1171,"")</f>
        <v/>
      </c>
      <c r="AV1171" s="178" t="str">
        <f>IF(S1171&gt;0,S1171,"")</f>
        <v/>
      </c>
      <c r="AW1171" s="178" t="str">
        <f>IF(U1171&gt;0,U1171,"")</f>
        <v/>
      </c>
      <c r="AX1171" s="178" t="str">
        <f>IF(W1171&gt;0,W1171,"")</f>
        <v/>
      </c>
      <c r="AY1171" s="179" t="str">
        <f>IF(Y1171&gt;0,Y1171,"")</f>
        <v/>
      </c>
      <c r="AZ1171" s="179" t="str">
        <f>IF(AA1171&gt;0,AA1171,"")</f>
        <v/>
      </c>
      <c r="BA1171" s="179" t="str">
        <f>IF(SUM(O1171:AB1171)&gt;0,(SUM(O1171:AB1171)*H1171),"")</f>
        <v/>
      </c>
      <c r="BB1171" s="179" t="str">
        <f>IF(SUM(O1171:AB1171)&gt;0,K1171,"")</f>
        <v/>
      </c>
      <c r="BC1171" s="196" t="str">
        <f>IF(SUM(O1171:AB1171)&gt;0,"ITEM","")</f>
        <v/>
      </c>
      <c r="BD1171" s="127" t="str">
        <f>IF(BE1171="","",MAX(BD$868:BD1170)+1)</f>
        <v/>
      </c>
      <c r="BG1171" s="200" t="str">
        <f t="shared" si="98"/>
        <v/>
      </c>
      <c r="BH1171" s="199" t="str">
        <f t="shared" si="99"/>
        <v/>
      </c>
      <c r="BI1171" s="199" t="str">
        <f t="shared" si="100"/>
        <v/>
      </c>
      <c r="BJ1171" s="199" t="str">
        <f t="shared" si="101"/>
        <v/>
      </c>
      <c r="BK1171" s="199" t="str">
        <f t="shared" si="102"/>
        <v/>
      </c>
      <c r="BL1171" s="199" t="str">
        <f t="shared" si="103"/>
        <v/>
      </c>
      <c r="BM1171" s="199" t="str">
        <f t="shared" si="104"/>
        <v/>
      </c>
      <c r="BN1171" s="199" t="str">
        <f t="shared" si="105"/>
        <v/>
      </c>
      <c r="BO1171" s="199" t="str">
        <f t="shared" si="106"/>
        <v/>
      </c>
      <c r="BP1171" s="199" t="str">
        <f t="shared" si="107"/>
        <v/>
      </c>
      <c r="BQ1171" s="202" t="str">
        <f t="shared" si="108"/>
        <v/>
      </c>
      <c r="BR1171" s="200" t="str">
        <f t="shared" si="109"/>
        <v/>
      </c>
      <c r="BS1171" s="202" t="str">
        <f t="shared" si="110"/>
        <v/>
      </c>
    </row>
    <row r="1172" spans="1:71" ht="20.149999999999999" customHeight="1">
      <c r="A1172" s="53"/>
      <c r="B1172" s="308"/>
      <c r="C1172" s="308"/>
      <c r="D1172" s="308"/>
      <c r="E1172" s="308"/>
      <c r="F1172" s="308"/>
      <c r="G1172" s="308"/>
      <c r="H1172" s="372"/>
      <c r="I1172" s="372"/>
      <c r="J1172" s="373"/>
      <c r="K1172" s="342"/>
      <c r="L1172" s="343"/>
      <c r="M1172" s="343"/>
      <c r="N1172" s="344"/>
      <c r="O1172" s="341"/>
      <c r="P1172" s="341"/>
      <c r="Q1172" s="340"/>
      <c r="R1172" s="340"/>
      <c r="S1172" s="341"/>
      <c r="T1172" s="341"/>
      <c r="U1172" s="340"/>
      <c r="V1172" s="340"/>
      <c r="W1172" s="341"/>
      <c r="X1172" s="341"/>
      <c r="Y1172" s="340"/>
      <c r="Z1172" s="340"/>
      <c r="AA1172" s="341"/>
      <c r="AB1172" s="341"/>
      <c r="AC1172" s="345"/>
      <c r="AD1172" s="346"/>
      <c r="AE1172" s="346"/>
      <c r="AF1172" s="21"/>
      <c r="AG1172" s="339"/>
      <c r="AQ1172" s="63" t="str">
        <f>IFERROR(LEFT(B1171,SEARCH("
",B1171)),B1171)</f>
        <v>Cups and Saucers x 5</v>
      </c>
      <c r="AR1172" s="127" t="str">
        <f>IF(AS1172="","",MAX(AR$868:AR1171)+1)</f>
        <v/>
      </c>
      <c r="AS1172" s="140" t="str">
        <f>IF(SUM(O1172:AB1172)&gt;0,AQ1172,"")</f>
        <v/>
      </c>
      <c r="AT1172" s="175" t="str">
        <f>IF(O1172&gt;0,O1172,"")</f>
        <v/>
      </c>
      <c r="AU1172" s="143" t="str">
        <f>IF(Q1172&gt;0,Q1172,"")</f>
        <v/>
      </c>
      <c r="AV1172" s="143" t="str">
        <f>IF(S1172&gt;0,S1172,"")</f>
        <v/>
      </c>
      <c r="AW1172" s="143" t="str">
        <f>IF(U1172&gt;0,U1172,"")</f>
        <v/>
      </c>
      <c r="AX1172" s="143" t="str">
        <f>IF(W1172&gt;0,W1172,"")</f>
        <v/>
      </c>
      <c r="AY1172" s="144" t="str">
        <f>IF(Y1172&gt;0,Y1172,"")</f>
        <v/>
      </c>
      <c r="AZ1172" s="144" t="str">
        <f>IF(AA1172&gt;0,AA1172,"")</f>
        <v/>
      </c>
      <c r="BA1172" s="179" t="str">
        <f>IF(SUM(O1172:AB1172)&gt;0,(SUM(O1172:AB1172)*H1171),"")</f>
        <v/>
      </c>
      <c r="BB1172" s="179" t="str">
        <f>IF(SUM(O1172:AB1172)&gt;0,K1172,"")</f>
        <v/>
      </c>
      <c r="BC1172" s="197" t="str">
        <f>IF(SUM(O1172:AB1172)&gt;0,"ITEM","")</f>
        <v/>
      </c>
      <c r="BD1172" s="127" t="str">
        <f>IF(BE1172="","",MAX(BD$868:BD1171)+1)</f>
        <v/>
      </c>
      <c r="BG1172" s="200" t="str">
        <f t="shared" si="98"/>
        <v/>
      </c>
      <c r="BH1172" s="199" t="str">
        <f t="shared" si="99"/>
        <v/>
      </c>
      <c r="BI1172" s="199" t="str">
        <f t="shared" si="100"/>
        <v/>
      </c>
      <c r="BJ1172" s="199" t="str">
        <f t="shared" si="101"/>
        <v/>
      </c>
      <c r="BK1172" s="199" t="str">
        <f t="shared" si="102"/>
        <v/>
      </c>
      <c r="BL1172" s="199" t="str">
        <f t="shared" si="103"/>
        <v/>
      </c>
      <c r="BM1172" s="199" t="str">
        <f t="shared" si="104"/>
        <v/>
      </c>
      <c r="BN1172" s="199" t="str">
        <f t="shared" si="105"/>
        <v/>
      </c>
      <c r="BO1172" s="199" t="str">
        <f t="shared" si="106"/>
        <v/>
      </c>
      <c r="BP1172" s="199" t="str">
        <f t="shared" si="107"/>
        <v/>
      </c>
      <c r="BQ1172" s="202" t="str">
        <f t="shared" si="108"/>
        <v/>
      </c>
      <c r="BR1172" s="200" t="str">
        <f t="shared" si="109"/>
        <v/>
      </c>
      <c r="BS1172" s="202" t="str">
        <f t="shared" si="110"/>
        <v/>
      </c>
    </row>
    <row r="1173" spans="1:71" ht="7.25" customHeight="1">
      <c r="A1173" s="21"/>
      <c r="B1173" s="294"/>
      <c r="C1173" s="294"/>
      <c r="D1173" s="294"/>
      <c r="E1173" s="294"/>
      <c r="F1173" s="294"/>
      <c r="G1173" s="294"/>
      <c r="H1173" s="21"/>
      <c r="I1173" s="21"/>
      <c r="J1173" s="21"/>
      <c r="K1173" s="21"/>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R1173" s="127" t="str">
        <f>IF(AS1173="","",MAX(AR$868:AR1172)+1)</f>
        <v/>
      </c>
      <c r="BD1173" s="127" t="str">
        <f>IF(BE1173="","",MAX(BD$868:BD1172)+1)</f>
        <v/>
      </c>
      <c r="BG1173" s="200" t="str">
        <f t="shared" si="98"/>
        <v/>
      </c>
      <c r="BH1173" s="199" t="str">
        <f t="shared" si="99"/>
        <v/>
      </c>
      <c r="BI1173" s="199" t="str">
        <f t="shared" si="100"/>
        <v/>
      </c>
      <c r="BJ1173" s="199" t="str">
        <f t="shared" si="101"/>
        <v/>
      </c>
      <c r="BK1173" s="199" t="str">
        <f t="shared" si="102"/>
        <v/>
      </c>
      <c r="BL1173" s="199" t="str">
        <f t="shared" si="103"/>
        <v/>
      </c>
      <c r="BM1173" s="199" t="str">
        <f t="shared" si="104"/>
        <v/>
      </c>
      <c r="BN1173" s="199" t="str">
        <f t="shared" si="105"/>
        <v/>
      </c>
      <c r="BO1173" s="199" t="str">
        <f t="shared" si="106"/>
        <v/>
      </c>
      <c r="BP1173" s="199" t="str">
        <f t="shared" si="107"/>
        <v/>
      </c>
      <c r="BQ1173" s="202" t="str">
        <f t="shared" si="108"/>
        <v/>
      </c>
      <c r="BR1173" s="200" t="str">
        <f t="shared" si="109"/>
        <v/>
      </c>
      <c r="BS1173" s="202" t="str">
        <f t="shared" si="110"/>
        <v/>
      </c>
    </row>
    <row r="1174" spans="1:71" ht="20.149999999999999" customHeight="1">
      <c r="A1174" s="53"/>
      <c r="B1174" s="308" t="s">
        <v>678</v>
      </c>
      <c r="C1174" s="308"/>
      <c r="D1174" s="308"/>
      <c r="E1174" s="308"/>
      <c r="F1174" s="308"/>
      <c r="G1174" s="308"/>
      <c r="H1174" s="372">
        <f>VLOOKUP($AG1174,PriceList,3,FALSE)</f>
        <v>3.75</v>
      </c>
      <c r="I1174" s="372"/>
      <c r="J1174" s="373"/>
      <c r="K1174" s="342"/>
      <c r="L1174" s="343"/>
      <c r="M1174" s="343"/>
      <c r="N1174" s="344"/>
      <c r="O1174" s="341"/>
      <c r="P1174" s="341"/>
      <c r="Q1174" s="340"/>
      <c r="R1174" s="340"/>
      <c r="S1174" s="341"/>
      <c r="T1174" s="341"/>
      <c r="U1174" s="340"/>
      <c r="V1174" s="340"/>
      <c r="W1174" s="341"/>
      <c r="X1174" s="341"/>
      <c r="Y1174" s="340"/>
      <c r="Z1174" s="340"/>
      <c r="AA1174" s="341"/>
      <c r="AB1174" s="341"/>
      <c r="AC1174" s="345">
        <f>(SUM(O1174:AB1175))*H1174</f>
        <v>0</v>
      </c>
      <c r="AD1174" s="346"/>
      <c r="AE1174" s="346"/>
      <c r="AF1174" s="21"/>
      <c r="AG1174" s="339" t="s">
        <v>679</v>
      </c>
      <c r="AJ1174" s="90" t="b">
        <f>OR(ISERROR(AC1174),ISERROR(H1174))</f>
        <v>0</v>
      </c>
      <c r="AQ1174" s="63" t="str">
        <f>IFERROR(LEFT(B1174,SEARCH("
",B1174)),B1174)</f>
        <v>Teaspoons x 5</v>
      </c>
      <c r="AR1174" s="127" t="str">
        <f>IF(AS1174="","",MAX(AR$868:AR1173)+1)</f>
        <v/>
      </c>
      <c r="AS1174" s="176" t="str">
        <f>IF(SUM(O1174:AB1174)&gt;0,AQ1174,"")</f>
        <v/>
      </c>
      <c r="AT1174" s="177" t="str">
        <f>IF(O1174&gt;0,O1174,"")</f>
        <v/>
      </c>
      <c r="AU1174" s="178" t="str">
        <f>IF(Q1174&gt;0,Q1174,"")</f>
        <v/>
      </c>
      <c r="AV1174" s="178" t="str">
        <f>IF(S1174&gt;0,S1174,"")</f>
        <v/>
      </c>
      <c r="AW1174" s="178" t="str">
        <f>IF(U1174&gt;0,U1174,"")</f>
        <v/>
      </c>
      <c r="AX1174" s="178" t="str">
        <f>IF(W1174&gt;0,W1174,"")</f>
        <v/>
      </c>
      <c r="AY1174" s="179" t="str">
        <f>IF(Y1174&gt;0,Y1174,"")</f>
        <v/>
      </c>
      <c r="AZ1174" s="179" t="str">
        <f>IF(AA1174&gt;0,AA1174,"")</f>
        <v/>
      </c>
      <c r="BA1174" s="179" t="str">
        <f>IF(SUM(O1174:AB1174)&gt;0,(SUM(O1174:AB1174)*H1174),"")</f>
        <v/>
      </c>
      <c r="BB1174" s="179" t="str">
        <f>IF(SUM(O1174:AB1174)&gt;0,K1174,"")</f>
        <v/>
      </c>
      <c r="BC1174" s="196" t="str">
        <f>IF(SUM(O1174:AB1174)&gt;0,"ITEM","")</f>
        <v/>
      </c>
      <c r="BD1174" s="127" t="str">
        <f>IF(BE1174="","",MAX(BD$868:BD1173)+1)</f>
        <v/>
      </c>
      <c r="BG1174" s="200" t="str">
        <f t="shared" si="98"/>
        <v/>
      </c>
      <c r="BH1174" s="199" t="str">
        <f t="shared" si="99"/>
        <v/>
      </c>
      <c r="BI1174" s="199" t="str">
        <f t="shared" si="100"/>
        <v/>
      </c>
      <c r="BJ1174" s="199" t="str">
        <f t="shared" si="101"/>
        <v/>
      </c>
      <c r="BK1174" s="199" t="str">
        <f t="shared" si="102"/>
        <v/>
      </c>
      <c r="BL1174" s="199" t="str">
        <f t="shared" si="103"/>
        <v/>
      </c>
      <c r="BM1174" s="199" t="str">
        <f t="shared" si="104"/>
        <v/>
      </c>
      <c r="BN1174" s="199" t="str">
        <f t="shared" si="105"/>
        <v/>
      </c>
      <c r="BO1174" s="199" t="str">
        <f t="shared" si="106"/>
        <v/>
      </c>
      <c r="BP1174" s="199" t="str">
        <f t="shared" si="107"/>
        <v/>
      </c>
      <c r="BQ1174" s="202" t="str">
        <f t="shared" si="108"/>
        <v/>
      </c>
      <c r="BR1174" s="200" t="str">
        <f t="shared" si="109"/>
        <v/>
      </c>
      <c r="BS1174" s="202" t="str">
        <f t="shared" si="110"/>
        <v/>
      </c>
    </row>
    <row r="1175" spans="1:71" ht="20.149999999999999" customHeight="1">
      <c r="A1175" s="53"/>
      <c r="B1175" s="308"/>
      <c r="C1175" s="308"/>
      <c r="D1175" s="308"/>
      <c r="E1175" s="308"/>
      <c r="F1175" s="308"/>
      <c r="G1175" s="308"/>
      <c r="H1175" s="372"/>
      <c r="I1175" s="372"/>
      <c r="J1175" s="373"/>
      <c r="K1175" s="342"/>
      <c r="L1175" s="343"/>
      <c r="M1175" s="343"/>
      <c r="N1175" s="344"/>
      <c r="O1175" s="341"/>
      <c r="P1175" s="341"/>
      <c r="Q1175" s="340"/>
      <c r="R1175" s="340"/>
      <c r="S1175" s="341"/>
      <c r="T1175" s="341"/>
      <c r="U1175" s="340"/>
      <c r="V1175" s="340"/>
      <c r="W1175" s="341"/>
      <c r="X1175" s="341"/>
      <c r="Y1175" s="340"/>
      <c r="Z1175" s="340"/>
      <c r="AA1175" s="341"/>
      <c r="AB1175" s="341"/>
      <c r="AC1175" s="345"/>
      <c r="AD1175" s="346"/>
      <c r="AE1175" s="346"/>
      <c r="AF1175" s="21"/>
      <c r="AG1175" s="339"/>
      <c r="AQ1175" s="63" t="str">
        <f>IFERROR(LEFT(B1174,SEARCH("
",B1174)),B1174)</f>
        <v>Teaspoons x 5</v>
      </c>
      <c r="AR1175" s="127" t="str">
        <f>IF(AS1175="","",MAX(AR$868:AR1174)+1)</f>
        <v/>
      </c>
      <c r="AS1175" s="140" t="str">
        <f>IF(SUM(O1175:AB1175)&gt;0,AQ1175,"")</f>
        <v/>
      </c>
      <c r="AT1175" s="175" t="str">
        <f>IF(O1175&gt;0,O1175,"")</f>
        <v/>
      </c>
      <c r="AU1175" s="143" t="str">
        <f>IF(Q1175&gt;0,Q1175,"")</f>
        <v/>
      </c>
      <c r="AV1175" s="143" t="str">
        <f>IF(S1175&gt;0,S1175,"")</f>
        <v/>
      </c>
      <c r="AW1175" s="143" t="str">
        <f>IF(U1175&gt;0,U1175,"")</f>
        <v/>
      </c>
      <c r="AX1175" s="143" t="str">
        <f>IF(W1175&gt;0,W1175,"")</f>
        <v/>
      </c>
      <c r="AY1175" s="144" t="str">
        <f>IF(Y1175&gt;0,Y1175,"")</f>
        <v/>
      </c>
      <c r="AZ1175" s="144" t="str">
        <f>IF(AA1175&gt;0,AA1175,"")</f>
        <v/>
      </c>
      <c r="BA1175" s="179" t="str">
        <f>IF(SUM(O1175:AB1175)&gt;0,(SUM(O1175:AB1175)*H1174),"")</f>
        <v/>
      </c>
      <c r="BB1175" s="179" t="str">
        <f>IF(SUM(O1175:AB1175)&gt;0,K1175,"")</f>
        <v/>
      </c>
      <c r="BC1175" s="197" t="str">
        <f>IF(SUM(O1175:AB1175)&gt;0,"ITEM","")</f>
        <v/>
      </c>
      <c r="BD1175" s="127" t="str">
        <f>IF(BE1175="","",MAX(BD$868:BD1174)+1)</f>
        <v/>
      </c>
      <c r="BG1175" s="200" t="str">
        <f t="shared" si="98"/>
        <v/>
      </c>
      <c r="BH1175" s="199" t="str">
        <f t="shared" si="99"/>
        <v/>
      </c>
      <c r="BI1175" s="199" t="str">
        <f t="shared" si="100"/>
        <v/>
      </c>
      <c r="BJ1175" s="199" t="str">
        <f t="shared" si="101"/>
        <v/>
      </c>
      <c r="BK1175" s="199" t="str">
        <f t="shared" si="102"/>
        <v/>
      </c>
      <c r="BL1175" s="199" t="str">
        <f t="shared" si="103"/>
        <v/>
      </c>
      <c r="BM1175" s="199" t="str">
        <f t="shared" si="104"/>
        <v/>
      </c>
      <c r="BN1175" s="199" t="str">
        <f t="shared" si="105"/>
        <v/>
      </c>
      <c r="BO1175" s="199" t="str">
        <f t="shared" si="106"/>
        <v/>
      </c>
      <c r="BP1175" s="199" t="str">
        <f t="shared" si="107"/>
        <v/>
      </c>
      <c r="BQ1175" s="202" t="str">
        <f t="shared" si="108"/>
        <v/>
      </c>
      <c r="BR1175" s="200" t="str">
        <f t="shared" si="109"/>
        <v/>
      </c>
      <c r="BS1175" s="202" t="str">
        <f t="shared" si="110"/>
        <v/>
      </c>
    </row>
    <row r="1176" spans="1:71" ht="7.25" customHeight="1">
      <c r="A1176" s="21"/>
      <c r="B1176" s="294"/>
      <c r="C1176" s="294"/>
      <c r="D1176" s="294"/>
      <c r="E1176" s="294"/>
      <c r="F1176" s="294"/>
      <c r="G1176" s="294"/>
      <c r="H1176" s="21"/>
      <c r="I1176" s="21"/>
      <c r="J1176" s="21"/>
      <c r="K1176" s="21"/>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R1176" s="127" t="str">
        <f>IF(AS1176="","",MAX(AR$868:AR1175)+1)</f>
        <v/>
      </c>
      <c r="BD1176" s="127" t="str">
        <f>IF(BE1176="","",MAX(BD$868:BD1175)+1)</f>
        <v/>
      </c>
      <c r="BG1176" s="200" t="str">
        <f t="shared" ref="BG1176:BG1239" si="111">IFERROR(INDEX($AS$871:$AS$1399,MATCH(ROW()-ROW($BG$855),$AR$871:$AR$1399,0)),"")</f>
        <v/>
      </c>
      <c r="BH1176" s="199" t="str">
        <f t="shared" ref="BH1176:BH1239" si="112">IFERROR(INDEX($AT$871:$AT$1399,MATCH(ROW()-ROW($BH$855),$AR$871:$AR$1399,0)),"")</f>
        <v/>
      </c>
      <c r="BI1176" s="199" t="str">
        <f t="shared" ref="BI1176:BI1239" si="113">IFERROR(INDEX($AU$871:$AU$1399,MATCH(ROW()-ROW($BI$855),$AR$871:$AR$1399,0)),"")</f>
        <v/>
      </c>
      <c r="BJ1176" s="199" t="str">
        <f t="shared" ref="BJ1176:BJ1239" si="114">IFERROR(INDEX($AV$871:$AV$1399,MATCH(ROW()-ROW($BJ$855),$AR$871:$AR$1399,0)),"")</f>
        <v/>
      </c>
      <c r="BK1176" s="199" t="str">
        <f t="shared" ref="BK1176:BK1239" si="115">IFERROR(INDEX($AW$871:$AW$1399,MATCH(ROW()-ROW($BK$855),$AR$871:$AR$1399,0)),"")</f>
        <v/>
      </c>
      <c r="BL1176" s="199" t="str">
        <f t="shared" ref="BL1176:BL1239" si="116">IFERROR(INDEX($AX$871:$AX$1399,MATCH(ROW()-ROW($BL$855),$AR$871:$AR$1399,0)),"")</f>
        <v/>
      </c>
      <c r="BM1176" s="199" t="str">
        <f t="shared" ref="BM1176:BM1239" si="117">IFERROR(INDEX($AY$871:$AY$1399,MATCH(ROW()-ROW($BM$855),$AR$871:$AR$1399,0)),"")</f>
        <v/>
      </c>
      <c r="BN1176" s="199" t="str">
        <f t="shared" ref="BN1176:BN1239" si="118">IFERROR(INDEX($AZ$871:$AZ$1399,MATCH(ROW()-ROW($BN$855),$AR$871:$AR$1399,0)),"")</f>
        <v/>
      </c>
      <c r="BO1176" s="199" t="str">
        <f t="shared" ref="BO1176:BO1239" si="119">IFERROR(INDEX($BA$871:$BA$1399,MATCH(ROW()-ROW($BO$855),$AR$871:$AR$1399,0)),"")</f>
        <v/>
      </c>
      <c r="BP1176" s="199" t="str">
        <f t="shared" ref="BP1176:BP1239" si="120">IFERROR(INDEX($BB$871:$BB$1399,MATCH(ROW()-ROW($BP$855),$AR$871:$AR$1399,0)),"")</f>
        <v/>
      </c>
      <c r="BQ1176" s="202" t="str">
        <f t="shared" ref="BQ1176:BQ1239" si="121">IFERROR(INDEX($BC$871:$BC$1399,MATCH(ROW()-ROW($BQ$855),$AR$871:$AR$1399,0)),"")</f>
        <v/>
      </c>
      <c r="BR1176" s="200" t="str">
        <f t="shared" ref="BR1176:BR1239" si="122">IFERROR(INDEX($BE$871:$BE$1399,MATCH(ROW()-ROW($BR$855),$BD$871:$BD$1399,0)),"")</f>
        <v/>
      </c>
      <c r="BS1176" s="202" t="str">
        <f t="shared" ref="BS1176:BS1239" si="123">IFERROR(INDEX($BF$871:$BF$1399,MATCH(ROW()-ROW($BS$855),$BD$871:$BD$1399,0)),"")</f>
        <v/>
      </c>
    </row>
    <row r="1177" spans="1:71" ht="20.149999999999999" customHeight="1">
      <c r="A1177" s="53"/>
      <c r="B1177" s="308" t="s">
        <v>680</v>
      </c>
      <c r="C1177" s="308"/>
      <c r="D1177" s="308"/>
      <c r="E1177" s="308"/>
      <c r="F1177" s="308"/>
      <c r="G1177" s="308"/>
      <c r="H1177" s="372">
        <f>VLOOKUP($AG1177,PriceList,3,FALSE)</f>
        <v>10.65</v>
      </c>
      <c r="I1177" s="372"/>
      <c r="J1177" s="373"/>
      <c r="K1177" s="342"/>
      <c r="L1177" s="343"/>
      <c r="M1177" s="343"/>
      <c r="N1177" s="344"/>
      <c r="O1177" s="341"/>
      <c r="P1177" s="341"/>
      <c r="Q1177" s="340"/>
      <c r="R1177" s="340"/>
      <c r="S1177" s="341"/>
      <c r="T1177" s="341"/>
      <c r="U1177" s="340"/>
      <c r="V1177" s="340"/>
      <c r="W1177" s="341"/>
      <c r="X1177" s="341"/>
      <c r="Y1177" s="340"/>
      <c r="Z1177" s="340"/>
      <c r="AA1177" s="341"/>
      <c r="AB1177" s="341"/>
      <c r="AC1177" s="345">
        <f>(SUM(O1177:AB1178))*H1177</f>
        <v>0</v>
      </c>
      <c r="AD1177" s="346"/>
      <c r="AE1177" s="346"/>
      <c r="AF1177" s="21"/>
      <c r="AG1177" s="339" t="s">
        <v>681</v>
      </c>
      <c r="AJ1177" s="90" t="b">
        <f>OR(ISERROR(AC1177),ISERROR(H1177))</f>
        <v>0</v>
      </c>
      <c r="AQ1177" s="63" t="str">
        <f>IFERROR(LEFT(B1177,SEARCH("
",B1177)),B1177)</f>
        <v>Mugs x 6</v>
      </c>
      <c r="AR1177" s="127" t="str">
        <f>IF(AS1177="","",MAX(AR$868:AR1176)+1)</f>
        <v/>
      </c>
      <c r="AS1177" s="176" t="str">
        <f>IF(SUM(O1177:AB1177)&gt;0,AQ1177,"")</f>
        <v/>
      </c>
      <c r="AT1177" s="177" t="str">
        <f>IF(O1177&gt;0,O1177,"")</f>
        <v/>
      </c>
      <c r="AU1177" s="178" t="str">
        <f>IF(Q1177&gt;0,Q1177,"")</f>
        <v/>
      </c>
      <c r="AV1177" s="178" t="str">
        <f>IF(S1177&gt;0,S1177,"")</f>
        <v/>
      </c>
      <c r="AW1177" s="178" t="str">
        <f>IF(U1177&gt;0,U1177,"")</f>
        <v/>
      </c>
      <c r="AX1177" s="178" t="str">
        <f>IF(W1177&gt;0,W1177,"")</f>
        <v/>
      </c>
      <c r="AY1177" s="179" t="str">
        <f>IF(Y1177&gt;0,Y1177,"")</f>
        <v/>
      </c>
      <c r="AZ1177" s="179" t="str">
        <f>IF(AA1177&gt;0,AA1177,"")</f>
        <v/>
      </c>
      <c r="BA1177" s="179" t="str">
        <f>IF(SUM(O1177:AB1177)&gt;0,(SUM(O1177:AB1177)*H1177),"")</f>
        <v/>
      </c>
      <c r="BB1177" s="179" t="str">
        <f>IF(SUM(O1177:AB1177)&gt;0,K1177,"")</f>
        <v/>
      </c>
      <c r="BC1177" s="196" t="str">
        <f>IF(SUM(O1177:AB1177)&gt;0,"ITEM","")</f>
        <v/>
      </c>
      <c r="BD1177" s="127" t="str">
        <f>IF(BE1177="","",MAX(BD$868:BD1176)+1)</f>
        <v/>
      </c>
      <c r="BG1177" s="200" t="str">
        <f t="shared" si="111"/>
        <v/>
      </c>
      <c r="BH1177" s="199" t="str">
        <f t="shared" si="112"/>
        <v/>
      </c>
      <c r="BI1177" s="199" t="str">
        <f t="shared" si="113"/>
        <v/>
      </c>
      <c r="BJ1177" s="199" t="str">
        <f t="shared" si="114"/>
        <v/>
      </c>
      <c r="BK1177" s="199" t="str">
        <f t="shared" si="115"/>
        <v/>
      </c>
      <c r="BL1177" s="199" t="str">
        <f t="shared" si="116"/>
        <v/>
      </c>
      <c r="BM1177" s="199" t="str">
        <f t="shared" si="117"/>
        <v/>
      </c>
      <c r="BN1177" s="199" t="str">
        <f t="shared" si="118"/>
        <v/>
      </c>
      <c r="BO1177" s="199" t="str">
        <f t="shared" si="119"/>
        <v/>
      </c>
      <c r="BP1177" s="199" t="str">
        <f t="shared" si="120"/>
        <v/>
      </c>
      <c r="BQ1177" s="202" t="str">
        <f t="shared" si="121"/>
        <v/>
      </c>
      <c r="BR1177" s="200" t="str">
        <f t="shared" si="122"/>
        <v/>
      </c>
      <c r="BS1177" s="202" t="str">
        <f t="shared" si="123"/>
        <v/>
      </c>
    </row>
    <row r="1178" spans="1:71" ht="20.149999999999999" customHeight="1">
      <c r="A1178" s="53"/>
      <c r="B1178" s="308"/>
      <c r="C1178" s="308"/>
      <c r="D1178" s="308"/>
      <c r="E1178" s="308"/>
      <c r="F1178" s="308"/>
      <c r="G1178" s="308"/>
      <c r="H1178" s="372"/>
      <c r="I1178" s="372"/>
      <c r="J1178" s="373"/>
      <c r="K1178" s="342"/>
      <c r="L1178" s="343"/>
      <c r="M1178" s="343"/>
      <c r="N1178" s="344"/>
      <c r="O1178" s="341"/>
      <c r="P1178" s="341"/>
      <c r="Q1178" s="340"/>
      <c r="R1178" s="340"/>
      <c r="S1178" s="341"/>
      <c r="T1178" s="341"/>
      <c r="U1178" s="340"/>
      <c r="V1178" s="340"/>
      <c r="W1178" s="341"/>
      <c r="X1178" s="341"/>
      <c r="Y1178" s="340"/>
      <c r="Z1178" s="340"/>
      <c r="AA1178" s="341"/>
      <c r="AB1178" s="341"/>
      <c r="AC1178" s="345"/>
      <c r="AD1178" s="346"/>
      <c r="AE1178" s="346"/>
      <c r="AF1178" s="21"/>
      <c r="AG1178" s="339"/>
      <c r="AQ1178" s="63" t="str">
        <f>IFERROR(LEFT(B1177,SEARCH("
",B1177)),B1177)</f>
        <v>Mugs x 6</v>
      </c>
      <c r="AR1178" s="127" t="str">
        <f>IF(AS1178="","",MAX(AR$868:AR1177)+1)</f>
        <v/>
      </c>
      <c r="AS1178" s="140" t="str">
        <f>IF(SUM(O1178:AB1178)&gt;0,AQ1178,"")</f>
        <v/>
      </c>
      <c r="AT1178" s="175" t="str">
        <f>IF(O1178&gt;0,O1178,"")</f>
        <v/>
      </c>
      <c r="AU1178" s="143" t="str">
        <f>IF(Q1178&gt;0,Q1178,"")</f>
        <v/>
      </c>
      <c r="AV1178" s="143" t="str">
        <f>IF(S1178&gt;0,S1178,"")</f>
        <v/>
      </c>
      <c r="AW1178" s="143" t="str">
        <f>IF(U1178&gt;0,U1178,"")</f>
        <v/>
      </c>
      <c r="AX1178" s="143" t="str">
        <f>IF(W1178&gt;0,W1178,"")</f>
        <v/>
      </c>
      <c r="AY1178" s="144" t="str">
        <f>IF(Y1178&gt;0,Y1178,"")</f>
        <v/>
      </c>
      <c r="AZ1178" s="144" t="str">
        <f>IF(AA1178&gt;0,AA1178,"")</f>
        <v/>
      </c>
      <c r="BA1178" s="179" t="str">
        <f>IF(SUM(O1178:AB1178)&gt;0,(SUM(O1178:AB1178)*H1177),"")</f>
        <v/>
      </c>
      <c r="BB1178" s="179" t="str">
        <f>IF(SUM(O1178:AB1178)&gt;0,K1178,"")</f>
        <v/>
      </c>
      <c r="BC1178" s="197" t="str">
        <f>IF(SUM(O1178:AB1178)&gt;0,"ITEM","")</f>
        <v/>
      </c>
      <c r="BD1178" s="127" t="str">
        <f>IF(BE1178="","",MAX(BD$868:BD1177)+1)</f>
        <v/>
      </c>
      <c r="BG1178" s="200" t="str">
        <f t="shared" si="111"/>
        <v/>
      </c>
      <c r="BH1178" s="199" t="str">
        <f t="shared" si="112"/>
        <v/>
      </c>
      <c r="BI1178" s="199" t="str">
        <f t="shared" si="113"/>
        <v/>
      </c>
      <c r="BJ1178" s="199" t="str">
        <f t="shared" si="114"/>
        <v/>
      </c>
      <c r="BK1178" s="199" t="str">
        <f t="shared" si="115"/>
        <v/>
      </c>
      <c r="BL1178" s="199" t="str">
        <f t="shared" si="116"/>
        <v/>
      </c>
      <c r="BM1178" s="199" t="str">
        <f t="shared" si="117"/>
        <v/>
      </c>
      <c r="BN1178" s="199" t="str">
        <f t="shared" si="118"/>
        <v/>
      </c>
      <c r="BO1178" s="199" t="str">
        <f t="shared" si="119"/>
        <v/>
      </c>
      <c r="BP1178" s="199" t="str">
        <f t="shared" si="120"/>
        <v/>
      </c>
      <c r="BQ1178" s="202" t="str">
        <f t="shared" si="121"/>
        <v/>
      </c>
      <c r="BR1178" s="200" t="str">
        <f t="shared" si="122"/>
        <v/>
      </c>
      <c r="BS1178" s="202" t="str">
        <f t="shared" si="123"/>
        <v/>
      </c>
    </row>
    <row r="1179" spans="1:71" ht="7.25" customHeight="1">
      <c r="A1179" s="21"/>
      <c r="B1179" s="294"/>
      <c r="C1179" s="294"/>
      <c r="D1179" s="294"/>
      <c r="E1179" s="294"/>
      <c r="F1179" s="294"/>
      <c r="G1179" s="294"/>
      <c r="H1179" s="21"/>
      <c r="I1179" s="21"/>
      <c r="J1179" s="21"/>
      <c r="K1179" s="21"/>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R1179" s="127" t="str">
        <f>IF(AS1179="","",MAX(AR$868:AR1178)+1)</f>
        <v/>
      </c>
      <c r="BD1179" s="127" t="str">
        <f>IF(BE1179="","",MAX(BD$868:BD1178)+1)</f>
        <v/>
      </c>
      <c r="BG1179" s="200" t="str">
        <f t="shared" si="111"/>
        <v/>
      </c>
      <c r="BH1179" s="199" t="str">
        <f t="shared" si="112"/>
        <v/>
      </c>
      <c r="BI1179" s="199" t="str">
        <f t="shared" si="113"/>
        <v/>
      </c>
      <c r="BJ1179" s="199" t="str">
        <f t="shared" si="114"/>
        <v/>
      </c>
      <c r="BK1179" s="199" t="str">
        <f t="shared" si="115"/>
        <v/>
      </c>
      <c r="BL1179" s="199" t="str">
        <f t="shared" si="116"/>
        <v/>
      </c>
      <c r="BM1179" s="199" t="str">
        <f t="shared" si="117"/>
        <v/>
      </c>
      <c r="BN1179" s="199" t="str">
        <f t="shared" si="118"/>
        <v/>
      </c>
      <c r="BO1179" s="199" t="str">
        <f t="shared" si="119"/>
        <v/>
      </c>
      <c r="BP1179" s="199" t="str">
        <f t="shared" si="120"/>
        <v/>
      </c>
      <c r="BQ1179" s="202" t="str">
        <f t="shared" si="121"/>
        <v/>
      </c>
      <c r="BR1179" s="200" t="str">
        <f t="shared" si="122"/>
        <v/>
      </c>
      <c r="BS1179" s="202" t="str">
        <f t="shared" si="123"/>
        <v/>
      </c>
    </row>
    <row r="1180" spans="1:71" ht="20.149999999999999" customHeight="1">
      <c r="A1180" s="53"/>
      <c r="B1180" s="308" t="s">
        <v>682</v>
      </c>
      <c r="C1180" s="308"/>
      <c r="D1180" s="308"/>
      <c r="E1180" s="308"/>
      <c r="F1180" s="308"/>
      <c r="G1180" s="308"/>
      <c r="H1180" s="372">
        <f>VLOOKUP($AG1180,PriceList,3,FALSE)</f>
        <v>8.5500000000000007</v>
      </c>
      <c r="I1180" s="372"/>
      <c r="J1180" s="373"/>
      <c r="K1180" s="342"/>
      <c r="L1180" s="343"/>
      <c r="M1180" s="343"/>
      <c r="N1180" s="344"/>
      <c r="O1180" s="341"/>
      <c r="P1180" s="341"/>
      <c r="Q1180" s="340"/>
      <c r="R1180" s="340"/>
      <c r="S1180" s="341"/>
      <c r="T1180" s="341"/>
      <c r="U1180" s="340"/>
      <c r="V1180" s="340"/>
      <c r="W1180" s="341"/>
      <c r="X1180" s="341"/>
      <c r="Y1180" s="340"/>
      <c r="Z1180" s="340"/>
      <c r="AA1180" s="341"/>
      <c r="AB1180" s="341"/>
      <c r="AC1180" s="345">
        <f>(SUM(O1180:AB1181))*H1180</f>
        <v>0</v>
      </c>
      <c r="AD1180" s="346"/>
      <c r="AE1180" s="346"/>
      <c r="AF1180" s="21"/>
      <c r="AG1180" s="339" t="s">
        <v>683</v>
      </c>
      <c r="AJ1180" s="90" t="b">
        <f>OR(ISERROR(AC1180),ISERROR(H1180))</f>
        <v>0</v>
      </c>
      <c r="AQ1180" s="63" t="str">
        <f>IFERROR(LEFT(B1180,SEARCH("
",B1180)),B1180)</f>
        <v>Glass Jug</v>
      </c>
      <c r="AR1180" s="127" t="str">
        <f>IF(AS1180="","",MAX(AR$868:AR1179)+1)</f>
        <v/>
      </c>
      <c r="AS1180" s="176" t="str">
        <f>IF(SUM(O1180:AB1180)&gt;0,AQ1180,"")</f>
        <v/>
      </c>
      <c r="AT1180" s="177" t="str">
        <f>IF(O1180&gt;0,O1180,"")</f>
        <v/>
      </c>
      <c r="AU1180" s="178" t="str">
        <f>IF(Q1180&gt;0,Q1180,"")</f>
        <v/>
      </c>
      <c r="AV1180" s="178" t="str">
        <f>IF(S1180&gt;0,S1180,"")</f>
        <v/>
      </c>
      <c r="AW1180" s="178" t="str">
        <f>IF(U1180&gt;0,U1180,"")</f>
        <v/>
      </c>
      <c r="AX1180" s="178" t="str">
        <f>IF(W1180&gt;0,W1180,"")</f>
        <v/>
      </c>
      <c r="AY1180" s="179" t="str">
        <f>IF(Y1180&gt;0,Y1180,"")</f>
        <v/>
      </c>
      <c r="AZ1180" s="179" t="str">
        <f>IF(AA1180&gt;0,AA1180,"")</f>
        <v/>
      </c>
      <c r="BA1180" s="179" t="str">
        <f>IF(SUM(O1180:AB1180)&gt;0,(SUM(O1180:AB1180)*H1180),"")</f>
        <v/>
      </c>
      <c r="BB1180" s="179" t="str">
        <f>IF(SUM(O1180:AB1180)&gt;0,K1180,"")</f>
        <v/>
      </c>
      <c r="BC1180" s="196" t="str">
        <f>IF(SUM(O1180:AB1180)&gt;0,"ITEM","")</f>
        <v/>
      </c>
      <c r="BD1180" s="127" t="str">
        <f>IF(BE1180="","",MAX(BD$868:BD1179)+1)</f>
        <v/>
      </c>
      <c r="BG1180" s="200" t="str">
        <f t="shared" si="111"/>
        <v/>
      </c>
      <c r="BH1180" s="199" t="str">
        <f t="shared" si="112"/>
        <v/>
      </c>
      <c r="BI1180" s="199" t="str">
        <f t="shared" si="113"/>
        <v/>
      </c>
      <c r="BJ1180" s="199" t="str">
        <f t="shared" si="114"/>
        <v/>
      </c>
      <c r="BK1180" s="199" t="str">
        <f t="shared" si="115"/>
        <v/>
      </c>
      <c r="BL1180" s="199" t="str">
        <f t="shared" si="116"/>
        <v/>
      </c>
      <c r="BM1180" s="199" t="str">
        <f t="shared" si="117"/>
        <v/>
      </c>
      <c r="BN1180" s="199" t="str">
        <f t="shared" si="118"/>
        <v/>
      </c>
      <c r="BO1180" s="199" t="str">
        <f t="shared" si="119"/>
        <v/>
      </c>
      <c r="BP1180" s="199" t="str">
        <f t="shared" si="120"/>
        <v/>
      </c>
      <c r="BQ1180" s="202" t="str">
        <f t="shared" si="121"/>
        <v/>
      </c>
      <c r="BR1180" s="200" t="str">
        <f t="shared" si="122"/>
        <v/>
      </c>
      <c r="BS1180" s="202" t="str">
        <f t="shared" si="123"/>
        <v/>
      </c>
    </row>
    <row r="1181" spans="1:71" ht="20.149999999999999" customHeight="1">
      <c r="A1181" s="53"/>
      <c r="B1181" s="308"/>
      <c r="C1181" s="308"/>
      <c r="D1181" s="308"/>
      <c r="E1181" s="308"/>
      <c r="F1181" s="308"/>
      <c r="G1181" s="308"/>
      <c r="H1181" s="372"/>
      <c r="I1181" s="372"/>
      <c r="J1181" s="373"/>
      <c r="K1181" s="342"/>
      <c r="L1181" s="343"/>
      <c r="M1181" s="343"/>
      <c r="N1181" s="344"/>
      <c r="O1181" s="341"/>
      <c r="P1181" s="341"/>
      <c r="Q1181" s="340"/>
      <c r="R1181" s="340"/>
      <c r="S1181" s="341"/>
      <c r="T1181" s="341"/>
      <c r="U1181" s="340"/>
      <c r="V1181" s="340"/>
      <c r="W1181" s="341"/>
      <c r="X1181" s="341"/>
      <c r="Y1181" s="340"/>
      <c r="Z1181" s="340"/>
      <c r="AA1181" s="341"/>
      <c r="AB1181" s="341"/>
      <c r="AC1181" s="345"/>
      <c r="AD1181" s="346"/>
      <c r="AE1181" s="346"/>
      <c r="AF1181" s="21"/>
      <c r="AG1181" s="339"/>
      <c r="AQ1181" s="63" t="str">
        <f>IFERROR(LEFT(B1180,SEARCH("
",B1180)),B1180)</f>
        <v>Glass Jug</v>
      </c>
      <c r="AR1181" s="127" t="str">
        <f>IF(AS1181="","",MAX(AR$868:AR1180)+1)</f>
        <v/>
      </c>
      <c r="AS1181" s="140" t="str">
        <f>IF(SUM(O1181:AB1181)&gt;0,AQ1181,"")</f>
        <v/>
      </c>
      <c r="AT1181" s="175" t="str">
        <f>IF(O1181&gt;0,O1181,"")</f>
        <v/>
      </c>
      <c r="AU1181" s="143" t="str">
        <f>IF(Q1181&gt;0,Q1181,"")</f>
        <v/>
      </c>
      <c r="AV1181" s="143" t="str">
        <f>IF(S1181&gt;0,S1181,"")</f>
        <v/>
      </c>
      <c r="AW1181" s="143" t="str">
        <f>IF(U1181&gt;0,U1181,"")</f>
        <v/>
      </c>
      <c r="AX1181" s="143" t="str">
        <f>IF(W1181&gt;0,W1181,"")</f>
        <v/>
      </c>
      <c r="AY1181" s="144" t="str">
        <f>IF(Y1181&gt;0,Y1181,"")</f>
        <v/>
      </c>
      <c r="AZ1181" s="144" t="str">
        <f>IF(AA1181&gt;0,AA1181,"")</f>
        <v/>
      </c>
      <c r="BA1181" s="179" t="str">
        <f>IF(SUM(O1181:AB1181)&gt;0,(SUM(O1181:AB1181)*H1180),"")</f>
        <v/>
      </c>
      <c r="BB1181" s="179" t="str">
        <f>IF(SUM(O1181:AB1181)&gt;0,K1181,"")</f>
        <v/>
      </c>
      <c r="BC1181" s="197" t="str">
        <f>IF(SUM(O1181:AB1181)&gt;0,"ITEM","")</f>
        <v/>
      </c>
      <c r="BD1181" s="127" t="str">
        <f>IF(BE1181="","",MAX(BD$868:BD1180)+1)</f>
        <v/>
      </c>
      <c r="BG1181" s="200" t="str">
        <f t="shared" si="111"/>
        <v/>
      </c>
      <c r="BH1181" s="199" t="str">
        <f t="shared" si="112"/>
        <v/>
      </c>
      <c r="BI1181" s="199" t="str">
        <f t="shared" si="113"/>
        <v/>
      </c>
      <c r="BJ1181" s="199" t="str">
        <f t="shared" si="114"/>
        <v/>
      </c>
      <c r="BK1181" s="199" t="str">
        <f t="shared" si="115"/>
        <v/>
      </c>
      <c r="BL1181" s="199" t="str">
        <f t="shared" si="116"/>
        <v/>
      </c>
      <c r="BM1181" s="199" t="str">
        <f t="shared" si="117"/>
        <v/>
      </c>
      <c r="BN1181" s="199" t="str">
        <f t="shared" si="118"/>
        <v/>
      </c>
      <c r="BO1181" s="199" t="str">
        <f t="shared" si="119"/>
        <v/>
      </c>
      <c r="BP1181" s="199" t="str">
        <f t="shared" si="120"/>
        <v/>
      </c>
      <c r="BQ1181" s="202" t="str">
        <f t="shared" si="121"/>
        <v/>
      </c>
      <c r="BR1181" s="200" t="str">
        <f t="shared" si="122"/>
        <v/>
      </c>
      <c r="BS1181" s="202" t="str">
        <f t="shared" si="123"/>
        <v/>
      </c>
    </row>
    <row r="1182" spans="1:71" ht="7.25" customHeight="1">
      <c r="A1182" s="21"/>
      <c r="B1182" s="294"/>
      <c r="C1182" s="294"/>
      <c r="D1182" s="294"/>
      <c r="E1182" s="294"/>
      <c r="F1182" s="294"/>
      <c r="G1182" s="294"/>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R1182" s="127" t="str">
        <f>IF(AS1182="","",MAX(AR$868:AR1181)+1)</f>
        <v/>
      </c>
      <c r="BD1182" s="127" t="str">
        <f>IF(BE1182="","",MAX(BD$868:BD1181)+1)</f>
        <v/>
      </c>
      <c r="BG1182" s="200" t="str">
        <f t="shared" si="111"/>
        <v/>
      </c>
      <c r="BH1182" s="199" t="str">
        <f t="shared" si="112"/>
        <v/>
      </c>
      <c r="BI1182" s="199" t="str">
        <f t="shared" si="113"/>
        <v/>
      </c>
      <c r="BJ1182" s="199" t="str">
        <f t="shared" si="114"/>
        <v/>
      </c>
      <c r="BK1182" s="199" t="str">
        <f t="shared" si="115"/>
        <v/>
      </c>
      <c r="BL1182" s="199" t="str">
        <f t="shared" si="116"/>
        <v/>
      </c>
      <c r="BM1182" s="199" t="str">
        <f t="shared" si="117"/>
        <v/>
      </c>
      <c r="BN1182" s="199" t="str">
        <f t="shared" si="118"/>
        <v/>
      </c>
      <c r="BO1182" s="199" t="str">
        <f t="shared" si="119"/>
        <v/>
      </c>
      <c r="BP1182" s="199" t="str">
        <f t="shared" si="120"/>
        <v/>
      </c>
      <c r="BQ1182" s="202" t="str">
        <f t="shared" si="121"/>
        <v/>
      </c>
      <c r="BR1182" s="200" t="str">
        <f t="shared" si="122"/>
        <v/>
      </c>
      <c r="BS1182" s="202" t="str">
        <f t="shared" si="123"/>
        <v/>
      </c>
    </row>
    <row r="1183" spans="1:71" ht="20.149999999999999" customHeight="1">
      <c r="A1183" s="53"/>
      <c r="B1183" s="308" t="s">
        <v>684</v>
      </c>
      <c r="C1183" s="308"/>
      <c r="D1183" s="308"/>
      <c r="E1183" s="308"/>
      <c r="F1183" s="308"/>
      <c r="G1183" s="308"/>
      <c r="H1183" s="372">
        <f>VLOOKUP($AG1183,PriceList,3,FALSE)</f>
        <v>3.75</v>
      </c>
      <c r="I1183" s="372"/>
      <c r="J1183" s="373"/>
      <c r="K1183" s="342"/>
      <c r="L1183" s="343"/>
      <c r="M1183" s="343"/>
      <c r="N1183" s="344"/>
      <c r="O1183" s="341"/>
      <c r="P1183" s="341"/>
      <c r="Q1183" s="340"/>
      <c r="R1183" s="340"/>
      <c r="S1183" s="341"/>
      <c r="T1183" s="341"/>
      <c r="U1183" s="340"/>
      <c r="V1183" s="340"/>
      <c r="W1183" s="341"/>
      <c r="X1183" s="341"/>
      <c r="Y1183" s="340"/>
      <c r="Z1183" s="340"/>
      <c r="AA1183" s="341"/>
      <c r="AB1183" s="341"/>
      <c r="AC1183" s="345">
        <f>(SUM(O1183:AB1184))*H1183</f>
        <v>0</v>
      </c>
      <c r="AD1183" s="346"/>
      <c r="AE1183" s="346"/>
      <c r="AF1183" s="21"/>
      <c r="AG1183" s="339" t="s">
        <v>685</v>
      </c>
      <c r="AJ1183" s="90" t="b">
        <f>OR(ISERROR(AC1183),ISERROR(H1183))</f>
        <v>0</v>
      </c>
      <c r="AQ1183" s="63" t="str">
        <f>IFERROR(LEFT(B1183,SEARCH("
",B1183)),B1183)</f>
        <v>Milk Jug</v>
      </c>
      <c r="AR1183" s="127" t="str">
        <f>IF(AS1183="","",MAX(AR$868:AR1182)+1)</f>
        <v/>
      </c>
      <c r="AS1183" s="176" t="str">
        <f>IF(SUM(O1183:AB1183)&gt;0,AQ1183,"")</f>
        <v/>
      </c>
      <c r="AT1183" s="177" t="str">
        <f>IF(O1183&gt;0,O1183,"")</f>
        <v/>
      </c>
      <c r="AU1183" s="178" t="str">
        <f>IF(Q1183&gt;0,Q1183,"")</f>
        <v/>
      </c>
      <c r="AV1183" s="178" t="str">
        <f>IF(S1183&gt;0,S1183,"")</f>
        <v/>
      </c>
      <c r="AW1183" s="178" t="str">
        <f>IF(U1183&gt;0,U1183,"")</f>
        <v/>
      </c>
      <c r="AX1183" s="178" t="str">
        <f>IF(W1183&gt;0,W1183,"")</f>
        <v/>
      </c>
      <c r="AY1183" s="179" t="str">
        <f>IF(Y1183&gt;0,Y1183,"")</f>
        <v/>
      </c>
      <c r="AZ1183" s="179" t="str">
        <f>IF(AA1183&gt;0,AA1183,"")</f>
        <v/>
      </c>
      <c r="BA1183" s="179" t="str">
        <f>IF(SUM(O1183:AB1183)&gt;0,(SUM(O1183:AB1183)*H1183),"")</f>
        <v/>
      </c>
      <c r="BB1183" s="179" t="str">
        <f>IF(SUM(O1183:AB1183)&gt;0,K1183,"")</f>
        <v/>
      </c>
      <c r="BC1183" s="196" t="str">
        <f>IF(SUM(O1183:AB1183)&gt;0,"ITEM","")</f>
        <v/>
      </c>
      <c r="BD1183" s="127" t="str">
        <f>IF(BE1183="","",MAX(BD$868:BD1182)+1)</f>
        <v/>
      </c>
      <c r="BG1183" s="200" t="str">
        <f t="shared" si="111"/>
        <v/>
      </c>
      <c r="BH1183" s="199" t="str">
        <f t="shared" si="112"/>
        <v/>
      </c>
      <c r="BI1183" s="199" t="str">
        <f t="shared" si="113"/>
        <v/>
      </c>
      <c r="BJ1183" s="199" t="str">
        <f t="shared" si="114"/>
        <v/>
      </c>
      <c r="BK1183" s="199" t="str">
        <f t="shared" si="115"/>
        <v/>
      </c>
      <c r="BL1183" s="199" t="str">
        <f t="shared" si="116"/>
        <v/>
      </c>
      <c r="BM1183" s="199" t="str">
        <f t="shared" si="117"/>
        <v/>
      </c>
      <c r="BN1183" s="199" t="str">
        <f t="shared" si="118"/>
        <v/>
      </c>
      <c r="BO1183" s="199" t="str">
        <f t="shared" si="119"/>
        <v/>
      </c>
      <c r="BP1183" s="199" t="str">
        <f t="shared" si="120"/>
        <v/>
      </c>
      <c r="BQ1183" s="202" t="str">
        <f t="shared" si="121"/>
        <v/>
      </c>
      <c r="BR1183" s="200" t="str">
        <f t="shared" si="122"/>
        <v/>
      </c>
      <c r="BS1183" s="202" t="str">
        <f t="shared" si="123"/>
        <v/>
      </c>
    </row>
    <row r="1184" spans="1:71" ht="20.149999999999999" customHeight="1">
      <c r="A1184" s="53"/>
      <c r="B1184" s="308"/>
      <c r="C1184" s="308"/>
      <c r="D1184" s="308"/>
      <c r="E1184" s="308"/>
      <c r="F1184" s="308"/>
      <c r="G1184" s="308"/>
      <c r="H1184" s="372"/>
      <c r="I1184" s="372"/>
      <c r="J1184" s="373"/>
      <c r="K1184" s="342"/>
      <c r="L1184" s="343"/>
      <c r="M1184" s="343"/>
      <c r="N1184" s="344"/>
      <c r="O1184" s="341"/>
      <c r="P1184" s="341"/>
      <c r="Q1184" s="340"/>
      <c r="R1184" s="340"/>
      <c r="S1184" s="341"/>
      <c r="T1184" s="341"/>
      <c r="U1184" s="340"/>
      <c r="V1184" s="340"/>
      <c r="W1184" s="341"/>
      <c r="X1184" s="341"/>
      <c r="Y1184" s="340"/>
      <c r="Z1184" s="340"/>
      <c r="AA1184" s="341"/>
      <c r="AB1184" s="341"/>
      <c r="AC1184" s="345"/>
      <c r="AD1184" s="346"/>
      <c r="AE1184" s="346"/>
      <c r="AF1184" s="21"/>
      <c r="AG1184" s="339"/>
      <c r="AQ1184" s="63" t="str">
        <f>IFERROR(LEFT(B1183,SEARCH("
",B1183)),B1183)</f>
        <v>Milk Jug</v>
      </c>
      <c r="AR1184" s="127" t="str">
        <f>IF(AS1184="","",MAX(AR$868:AR1183)+1)</f>
        <v/>
      </c>
      <c r="AS1184" s="140" t="str">
        <f>IF(SUM(O1184:AB1184)&gt;0,AQ1184,"")</f>
        <v/>
      </c>
      <c r="AT1184" s="175" t="str">
        <f>IF(O1184&gt;0,O1184,"")</f>
        <v/>
      </c>
      <c r="AU1184" s="143" t="str">
        <f>IF(Q1184&gt;0,Q1184,"")</f>
        <v/>
      </c>
      <c r="AV1184" s="143" t="str">
        <f>IF(S1184&gt;0,S1184,"")</f>
        <v/>
      </c>
      <c r="AW1184" s="143" t="str">
        <f>IF(U1184&gt;0,U1184,"")</f>
        <v/>
      </c>
      <c r="AX1184" s="143" t="str">
        <f>IF(W1184&gt;0,W1184,"")</f>
        <v/>
      </c>
      <c r="AY1184" s="144" t="str">
        <f>IF(Y1184&gt;0,Y1184,"")</f>
        <v/>
      </c>
      <c r="AZ1184" s="144" t="str">
        <f>IF(AA1184&gt;0,AA1184,"")</f>
        <v/>
      </c>
      <c r="BA1184" s="179" t="str">
        <f>IF(SUM(O1184:AB1184)&gt;0,(SUM(O1184:AB1184)*H1183),"")</f>
        <v/>
      </c>
      <c r="BB1184" s="179" t="str">
        <f>IF(SUM(O1184:AB1184)&gt;0,K1184,"")</f>
        <v/>
      </c>
      <c r="BC1184" s="197" t="str">
        <f>IF(SUM(O1184:AB1184)&gt;0,"ITEM","")</f>
        <v/>
      </c>
      <c r="BD1184" s="127" t="str">
        <f>IF(BE1184="","",MAX(BD$868:BD1183)+1)</f>
        <v/>
      </c>
      <c r="BG1184" s="200" t="str">
        <f t="shared" si="111"/>
        <v/>
      </c>
      <c r="BH1184" s="199" t="str">
        <f t="shared" si="112"/>
        <v/>
      </c>
      <c r="BI1184" s="199" t="str">
        <f t="shared" si="113"/>
        <v/>
      </c>
      <c r="BJ1184" s="199" t="str">
        <f t="shared" si="114"/>
        <v/>
      </c>
      <c r="BK1184" s="199" t="str">
        <f t="shared" si="115"/>
        <v/>
      </c>
      <c r="BL1184" s="199" t="str">
        <f t="shared" si="116"/>
        <v/>
      </c>
      <c r="BM1184" s="199" t="str">
        <f t="shared" si="117"/>
        <v/>
      </c>
      <c r="BN1184" s="199" t="str">
        <f t="shared" si="118"/>
        <v/>
      </c>
      <c r="BO1184" s="199" t="str">
        <f t="shared" si="119"/>
        <v/>
      </c>
      <c r="BP1184" s="199" t="str">
        <f t="shared" si="120"/>
        <v/>
      </c>
      <c r="BQ1184" s="202" t="str">
        <f t="shared" si="121"/>
        <v/>
      </c>
      <c r="BR1184" s="200" t="str">
        <f t="shared" si="122"/>
        <v/>
      </c>
      <c r="BS1184" s="202" t="str">
        <f t="shared" si="123"/>
        <v/>
      </c>
    </row>
    <row r="1185" spans="1:71" ht="7.25" customHeight="1">
      <c r="A1185" s="21"/>
      <c r="B1185" s="294"/>
      <c r="C1185" s="294"/>
      <c r="D1185" s="294"/>
      <c r="E1185" s="294"/>
      <c r="F1185" s="294"/>
      <c r="G1185" s="294"/>
      <c r="H1185" s="21"/>
      <c r="I1185" s="21"/>
      <c r="J1185" s="21"/>
      <c r="K1185" s="21"/>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R1185" s="127" t="str">
        <f>IF(AS1185="","",MAX(AR$868:AR1184)+1)</f>
        <v/>
      </c>
      <c r="BD1185" s="127" t="str">
        <f>IF(BE1185="","",MAX(BD$868:BD1184)+1)</f>
        <v/>
      </c>
      <c r="BG1185" s="200" t="str">
        <f t="shared" si="111"/>
        <v/>
      </c>
      <c r="BH1185" s="199" t="str">
        <f t="shared" si="112"/>
        <v/>
      </c>
      <c r="BI1185" s="199" t="str">
        <f t="shared" si="113"/>
        <v/>
      </c>
      <c r="BJ1185" s="199" t="str">
        <f t="shared" si="114"/>
        <v/>
      </c>
      <c r="BK1185" s="199" t="str">
        <f t="shared" si="115"/>
        <v/>
      </c>
      <c r="BL1185" s="199" t="str">
        <f t="shared" si="116"/>
        <v/>
      </c>
      <c r="BM1185" s="199" t="str">
        <f t="shared" si="117"/>
        <v/>
      </c>
      <c r="BN1185" s="199" t="str">
        <f t="shared" si="118"/>
        <v/>
      </c>
      <c r="BO1185" s="199" t="str">
        <f t="shared" si="119"/>
        <v/>
      </c>
      <c r="BP1185" s="199" t="str">
        <f t="shared" si="120"/>
        <v/>
      </c>
      <c r="BQ1185" s="202" t="str">
        <f t="shared" si="121"/>
        <v/>
      </c>
      <c r="BR1185" s="200" t="str">
        <f t="shared" si="122"/>
        <v/>
      </c>
      <c r="BS1185" s="202" t="str">
        <f t="shared" si="123"/>
        <v/>
      </c>
    </row>
    <row r="1186" spans="1:71" ht="20.149999999999999" customHeight="1">
      <c r="A1186" s="53"/>
      <c r="B1186" s="308" t="s">
        <v>686</v>
      </c>
      <c r="C1186" s="308"/>
      <c r="D1186" s="308"/>
      <c r="E1186" s="308"/>
      <c r="F1186" s="308"/>
      <c r="G1186" s="308"/>
      <c r="H1186" s="372">
        <f>VLOOKUP($AG1186,PriceList,3,FALSE)</f>
        <v>3.75</v>
      </c>
      <c r="I1186" s="372"/>
      <c r="J1186" s="373"/>
      <c r="K1186" s="342"/>
      <c r="L1186" s="343"/>
      <c r="M1186" s="343"/>
      <c r="N1186" s="344"/>
      <c r="O1186" s="341"/>
      <c r="P1186" s="341"/>
      <c r="Q1186" s="340"/>
      <c r="R1186" s="340"/>
      <c r="S1186" s="341"/>
      <c r="T1186" s="341"/>
      <c r="U1186" s="340"/>
      <c r="V1186" s="340"/>
      <c r="W1186" s="341"/>
      <c r="X1186" s="341"/>
      <c r="Y1186" s="340"/>
      <c r="Z1186" s="340"/>
      <c r="AA1186" s="341"/>
      <c r="AB1186" s="341"/>
      <c r="AC1186" s="345">
        <f>(SUM(O1186:AB1187))*H1186</f>
        <v>0</v>
      </c>
      <c r="AD1186" s="346"/>
      <c r="AE1186" s="346"/>
      <c r="AF1186" s="21"/>
      <c r="AG1186" s="339" t="s">
        <v>687</v>
      </c>
      <c r="AJ1186" s="90" t="b">
        <f>OR(ISERROR(AC1186),ISERROR(H1186))</f>
        <v>0</v>
      </c>
      <c r="AQ1186" s="63" t="str">
        <f>IFERROR(LEFT(B1186,SEARCH("
",B1186)),B1186)</f>
        <v>Sugar Bowl</v>
      </c>
      <c r="AR1186" s="127" t="str">
        <f>IF(AS1186="","",MAX(AR$868:AR1185)+1)</f>
        <v/>
      </c>
      <c r="AS1186" s="176" t="str">
        <f>IF(SUM(O1186:AB1186)&gt;0,AQ1186,"")</f>
        <v/>
      </c>
      <c r="AT1186" s="177" t="str">
        <f>IF(O1186&gt;0,O1186,"")</f>
        <v/>
      </c>
      <c r="AU1186" s="178" t="str">
        <f>IF(Q1186&gt;0,Q1186,"")</f>
        <v/>
      </c>
      <c r="AV1186" s="178" t="str">
        <f>IF(S1186&gt;0,S1186,"")</f>
        <v/>
      </c>
      <c r="AW1186" s="178" t="str">
        <f>IF(U1186&gt;0,U1186,"")</f>
        <v/>
      </c>
      <c r="AX1186" s="178" t="str">
        <f>IF(W1186&gt;0,W1186,"")</f>
        <v/>
      </c>
      <c r="AY1186" s="179" t="str">
        <f>IF(Y1186&gt;0,Y1186,"")</f>
        <v/>
      </c>
      <c r="AZ1186" s="179" t="str">
        <f>IF(AA1186&gt;0,AA1186,"")</f>
        <v/>
      </c>
      <c r="BA1186" s="179" t="str">
        <f>IF(SUM(O1186:AB1186)&gt;0,(SUM(O1186:AB1186)*H1186),"")</f>
        <v/>
      </c>
      <c r="BB1186" s="179" t="str">
        <f>IF(SUM(O1186:AB1186)&gt;0,K1186,"")</f>
        <v/>
      </c>
      <c r="BC1186" s="196" t="str">
        <f>IF(SUM(O1186:AB1186)&gt;0,"ITEM","")</f>
        <v/>
      </c>
      <c r="BD1186" s="127" t="str">
        <f>IF(BE1186="","",MAX(BD$868:BD1185)+1)</f>
        <v/>
      </c>
      <c r="BG1186" s="200" t="str">
        <f t="shared" si="111"/>
        <v/>
      </c>
      <c r="BH1186" s="199" t="str">
        <f t="shared" si="112"/>
        <v/>
      </c>
      <c r="BI1186" s="199" t="str">
        <f t="shared" si="113"/>
        <v/>
      </c>
      <c r="BJ1186" s="199" t="str">
        <f t="shared" si="114"/>
        <v/>
      </c>
      <c r="BK1186" s="199" t="str">
        <f t="shared" si="115"/>
        <v/>
      </c>
      <c r="BL1186" s="199" t="str">
        <f t="shared" si="116"/>
        <v/>
      </c>
      <c r="BM1186" s="199" t="str">
        <f t="shared" si="117"/>
        <v/>
      </c>
      <c r="BN1186" s="199" t="str">
        <f t="shared" si="118"/>
        <v/>
      </c>
      <c r="BO1186" s="199" t="str">
        <f t="shared" si="119"/>
        <v/>
      </c>
      <c r="BP1186" s="199" t="str">
        <f t="shared" si="120"/>
        <v/>
      </c>
      <c r="BQ1186" s="202" t="str">
        <f t="shared" si="121"/>
        <v/>
      </c>
      <c r="BR1186" s="200" t="str">
        <f t="shared" si="122"/>
        <v/>
      </c>
      <c r="BS1186" s="202" t="str">
        <f t="shared" si="123"/>
        <v/>
      </c>
    </row>
    <row r="1187" spans="1:71" ht="20.149999999999999" customHeight="1">
      <c r="A1187" s="53"/>
      <c r="B1187" s="308"/>
      <c r="C1187" s="308"/>
      <c r="D1187" s="308"/>
      <c r="E1187" s="308"/>
      <c r="F1187" s="308"/>
      <c r="G1187" s="308"/>
      <c r="H1187" s="372"/>
      <c r="I1187" s="372"/>
      <c r="J1187" s="373"/>
      <c r="K1187" s="342"/>
      <c r="L1187" s="343"/>
      <c r="M1187" s="343"/>
      <c r="N1187" s="344"/>
      <c r="O1187" s="341"/>
      <c r="P1187" s="341"/>
      <c r="Q1187" s="340"/>
      <c r="R1187" s="340"/>
      <c r="S1187" s="341"/>
      <c r="T1187" s="341"/>
      <c r="U1187" s="340"/>
      <c r="V1187" s="340"/>
      <c r="W1187" s="341"/>
      <c r="X1187" s="341"/>
      <c r="Y1187" s="340"/>
      <c r="Z1187" s="340"/>
      <c r="AA1187" s="341"/>
      <c r="AB1187" s="341"/>
      <c r="AC1187" s="345"/>
      <c r="AD1187" s="346"/>
      <c r="AE1187" s="346"/>
      <c r="AF1187" s="21"/>
      <c r="AG1187" s="339"/>
      <c r="AQ1187" s="63" t="str">
        <f>IFERROR(LEFT(B1186,SEARCH("
",B1186)),B1186)</f>
        <v>Sugar Bowl</v>
      </c>
      <c r="AR1187" s="127" t="str">
        <f>IF(AS1187="","",MAX(AR$868:AR1186)+1)</f>
        <v/>
      </c>
      <c r="AS1187" s="140" t="str">
        <f>IF(SUM(O1187:AB1187)&gt;0,AQ1187,"")</f>
        <v/>
      </c>
      <c r="AT1187" s="175" t="str">
        <f>IF(O1187&gt;0,O1187,"")</f>
        <v/>
      </c>
      <c r="AU1187" s="143" t="str">
        <f>IF(Q1187&gt;0,Q1187,"")</f>
        <v/>
      </c>
      <c r="AV1187" s="143" t="str">
        <f>IF(S1187&gt;0,S1187,"")</f>
        <v/>
      </c>
      <c r="AW1187" s="143" t="str">
        <f>IF(U1187&gt;0,U1187,"")</f>
        <v/>
      </c>
      <c r="AX1187" s="143" t="str">
        <f>IF(W1187&gt;0,W1187,"")</f>
        <v/>
      </c>
      <c r="AY1187" s="144" t="str">
        <f>IF(Y1187&gt;0,Y1187,"")</f>
        <v/>
      </c>
      <c r="AZ1187" s="144" t="str">
        <f>IF(AA1187&gt;0,AA1187,"")</f>
        <v/>
      </c>
      <c r="BA1187" s="179" t="str">
        <f>IF(SUM(O1187:AB1187)&gt;0,(SUM(O1187:AB1187)*H1186),"")</f>
        <v/>
      </c>
      <c r="BB1187" s="179" t="str">
        <f>IF(SUM(O1187:AB1187)&gt;0,K1187,"")</f>
        <v/>
      </c>
      <c r="BC1187" s="197" t="str">
        <f>IF(SUM(O1187:AB1187)&gt;0,"ITEM","")</f>
        <v/>
      </c>
      <c r="BD1187" s="127" t="str">
        <f>IF(BE1187="","",MAX(BD$868:BD1186)+1)</f>
        <v/>
      </c>
      <c r="BG1187" s="200" t="str">
        <f t="shared" si="111"/>
        <v/>
      </c>
      <c r="BH1187" s="199" t="str">
        <f t="shared" si="112"/>
        <v/>
      </c>
      <c r="BI1187" s="199" t="str">
        <f t="shared" si="113"/>
        <v/>
      </c>
      <c r="BJ1187" s="199" t="str">
        <f t="shared" si="114"/>
        <v/>
      </c>
      <c r="BK1187" s="199" t="str">
        <f t="shared" si="115"/>
        <v/>
      </c>
      <c r="BL1187" s="199" t="str">
        <f t="shared" si="116"/>
        <v/>
      </c>
      <c r="BM1187" s="199" t="str">
        <f t="shared" si="117"/>
        <v/>
      </c>
      <c r="BN1187" s="199" t="str">
        <f t="shared" si="118"/>
        <v/>
      </c>
      <c r="BO1187" s="199" t="str">
        <f t="shared" si="119"/>
        <v/>
      </c>
      <c r="BP1187" s="199" t="str">
        <f t="shared" si="120"/>
        <v/>
      </c>
      <c r="BQ1187" s="202" t="str">
        <f t="shared" si="121"/>
        <v/>
      </c>
      <c r="BR1187" s="200" t="str">
        <f t="shared" si="122"/>
        <v/>
      </c>
      <c r="BS1187" s="202" t="str">
        <f t="shared" si="123"/>
        <v/>
      </c>
    </row>
    <row r="1188" spans="1:71" ht="7.25" customHeight="1">
      <c r="A1188" s="21"/>
      <c r="B1188" s="294"/>
      <c r="C1188" s="294"/>
      <c r="D1188" s="294"/>
      <c r="E1188" s="294"/>
      <c r="F1188" s="294"/>
      <c r="G1188" s="294"/>
      <c r="H1188" s="21"/>
      <c r="I1188" s="21"/>
      <c r="J1188" s="21"/>
      <c r="K1188" s="21"/>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R1188" s="127" t="str">
        <f>IF(AS1188="","",MAX(AR$868:AR1187)+1)</f>
        <v/>
      </c>
      <c r="BD1188" s="127" t="str">
        <f>IF(BE1188="","",MAX(BD$868:BD1187)+1)</f>
        <v/>
      </c>
      <c r="BG1188" s="200" t="str">
        <f t="shared" si="111"/>
        <v/>
      </c>
      <c r="BH1188" s="199" t="str">
        <f t="shared" si="112"/>
        <v/>
      </c>
      <c r="BI1188" s="199" t="str">
        <f t="shared" si="113"/>
        <v/>
      </c>
      <c r="BJ1188" s="199" t="str">
        <f t="shared" si="114"/>
        <v/>
      </c>
      <c r="BK1188" s="199" t="str">
        <f t="shared" si="115"/>
        <v/>
      </c>
      <c r="BL1188" s="199" t="str">
        <f t="shared" si="116"/>
        <v/>
      </c>
      <c r="BM1188" s="199" t="str">
        <f t="shared" si="117"/>
        <v/>
      </c>
      <c r="BN1188" s="199" t="str">
        <f t="shared" si="118"/>
        <v/>
      </c>
      <c r="BO1188" s="199" t="str">
        <f t="shared" si="119"/>
        <v/>
      </c>
      <c r="BP1188" s="199" t="str">
        <f t="shared" si="120"/>
        <v/>
      </c>
      <c r="BQ1188" s="202" t="str">
        <f t="shared" si="121"/>
        <v/>
      </c>
      <c r="BR1188" s="200" t="str">
        <f t="shared" si="122"/>
        <v/>
      </c>
      <c r="BS1188" s="202" t="str">
        <f t="shared" si="123"/>
        <v/>
      </c>
    </row>
    <row r="1189" spans="1:71" ht="20.149999999999999" customHeight="1">
      <c r="A1189" s="53"/>
      <c r="B1189" s="308" t="s">
        <v>688</v>
      </c>
      <c r="C1189" s="308"/>
      <c r="D1189" s="308"/>
      <c r="E1189" s="308"/>
      <c r="F1189" s="308"/>
      <c r="G1189" s="308"/>
      <c r="H1189" s="372">
        <f>VLOOKUP($AG1189,PriceList,3,FALSE)</f>
        <v>6.4</v>
      </c>
      <c r="I1189" s="372"/>
      <c r="J1189" s="373"/>
      <c r="K1189" s="342"/>
      <c r="L1189" s="343"/>
      <c r="M1189" s="343"/>
      <c r="N1189" s="344"/>
      <c r="O1189" s="341"/>
      <c r="P1189" s="341"/>
      <c r="Q1189" s="340"/>
      <c r="R1189" s="340"/>
      <c r="S1189" s="341"/>
      <c r="T1189" s="341"/>
      <c r="U1189" s="340"/>
      <c r="V1189" s="340"/>
      <c r="W1189" s="341"/>
      <c r="X1189" s="341"/>
      <c r="Y1189" s="340"/>
      <c r="Z1189" s="340"/>
      <c r="AA1189" s="341"/>
      <c r="AB1189" s="341"/>
      <c r="AC1189" s="345">
        <f>(SUM(O1189:AB1190))*H1189</f>
        <v>0</v>
      </c>
      <c r="AD1189" s="346"/>
      <c r="AE1189" s="346"/>
      <c r="AF1189" s="21"/>
      <c r="AG1189" s="339" t="s">
        <v>689</v>
      </c>
      <c r="AJ1189" s="90" t="b">
        <f>OR(ISERROR(AC1189),ISERROR(H1189))</f>
        <v>0</v>
      </c>
      <c r="AQ1189" s="63" t="str">
        <f>IFERROR(LEFT(B1189,SEARCH("
",B1189)),B1189)</f>
        <v>Oval Plates x 5</v>
      </c>
      <c r="AR1189" s="127" t="str">
        <f>IF(AS1189="","",MAX(AR$868:AR1188)+1)</f>
        <v/>
      </c>
      <c r="AS1189" s="176" t="str">
        <f>IF(SUM(O1189:AB1189)&gt;0,AQ1189,"")</f>
        <v/>
      </c>
      <c r="AT1189" s="177" t="str">
        <f>IF(O1189&gt;0,O1189,"")</f>
        <v/>
      </c>
      <c r="AU1189" s="178" t="str">
        <f>IF(Q1189&gt;0,Q1189,"")</f>
        <v/>
      </c>
      <c r="AV1189" s="178" t="str">
        <f>IF(S1189&gt;0,S1189,"")</f>
        <v/>
      </c>
      <c r="AW1189" s="178" t="str">
        <f>IF(U1189&gt;0,U1189,"")</f>
        <v/>
      </c>
      <c r="AX1189" s="178" t="str">
        <f>IF(W1189&gt;0,W1189,"")</f>
        <v/>
      </c>
      <c r="AY1189" s="179" t="str">
        <f>IF(Y1189&gt;0,Y1189,"")</f>
        <v/>
      </c>
      <c r="AZ1189" s="179" t="str">
        <f>IF(AA1189&gt;0,AA1189,"")</f>
        <v/>
      </c>
      <c r="BA1189" s="179" t="str">
        <f>IF(SUM(O1189:AB1189)&gt;0,(SUM(O1189:AB1189)*H1189),"")</f>
        <v/>
      </c>
      <c r="BB1189" s="179" t="str">
        <f>IF(SUM(O1189:AB1189)&gt;0,K1189,"")</f>
        <v/>
      </c>
      <c r="BC1189" s="196" t="str">
        <f>IF(SUM(O1189:AB1189)&gt;0,"ITEM","")</f>
        <v/>
      </c>
      <c r="BD1189" s="127" t="str">
        <f>IF(BE1189="","",MAX(BD$868:BD1188)+1)</f>
        <v/>
      </c>
      <c r="BG1189" s="200" t="str">
        <f t="shared" si="111"/>
        <v/>
      </c>
      <c r="BH1189" s="199" t="str">
        <f t="shared" si="112"/>
        <v/>
      </c>
      <c r="BI1189" s="199" t="str">
        <f t="shared" si="113"/>
        <v/>
      </c>
      <c r="BJ1189" s="199" t="str">
        <f t="shared" si="114"/>
        <v/>
      </c>
      <c r="BK1189" s="199" t="str">
        <f t="shared" si="115"/>
        <v/>
      </c>
      <c r="BL1189" s="199" t="str">
        <f t="shared" si="116"/>
        <v/>
      </c>
      <c r="BM1189" s="199" t="str">
        <f t="shared" si="117"/>
        <v/>
      </c>
      <c r="BN1189" s="199" t="str">
        <f t="shared" si="118"/>
        <v/>
      </c>
      <c r="BO1189" s="199" t="str">
        <f t="shared" si="119"/>
        <v/>
      </c>
      <c r="BP1189" s="199" t="str">
        <f t="shared" si="120"/>
        <v/>
      </c>
      <c r="BQ1189" s="202" t="str">
        <f t="shared" si="121"/>
        <v/>
      </c>
      <c r="BR1189" s="200" t="str">
        <f t="shared" si="122"/>
        <v/>
      </c>
      <c r="BS1189" s="202" t="str">
        <f t="shared" si="123"/>
        <v/>
      </c>
    </row>
    <row r="1190" spans="1:71" ht="20.149999999999999" customHeight="1">
      <c r="A1190" s="53"/>
      <c r="B1190" s="308"/>
      <c r="C1190" s="308"/>
      <c r="D1190" s="308"/>
      <c r="E1190" s="308"/>
      <c r="F1190" s="308"/>
      <c r="G1190" s="308"/>
      <c r="H1190" s="372"/>
      <c r="I1190" s="372"/>
      <c r="J1190" s="373"/>
      <c r="K1190" s="342"/>
      <c r="L1190" s="343"/>
      <c r="M1190" s="343"/>
      <c r="N1190" s="344"/>
      <c r="O1190" s="341"/>
      <c r="P1190" s="341"/>
      <c r="Q1190" s="340"/>
      <c r="R1190" s="340"/>
      <c r="S1190" s="341"/>
      <c r="T1190" s="341"/>
      <c r="U1190" s="340"/>
      <c r="V1190" s="340"/>
      <c r="W1190" s="341"/>
      <c r="X1190" s="341"/>
      <c r="Y1190" s="340"/>
      <c r="Z1190" s="340"/>
      <c r="AA1190" s="341"/>
      <c r="AB1190" s="341"/>
      <c r="AC1190" s="345"/>
      <c r="AD1190" s="346"/>
      <c r="AE1190" s="346"/>
      <c r="AF1190" s="21"/>
      <c r="AG1190" s="339"/>
      <c r="AQ1190" s="63" t="str">
        <f>IFERROR(LEFT(B1189,SEARCH("
",B1189)),B1189)</f>
        <v>Oval Plates x 5</v>
      </c>
      <c r="AR1190" s="127" t="str">
        <f>IF(AS1190="","",MAX(AR$868:AR1189)+1)</f>
        <v/>
      </c>
      <c r="AS1190" s="140" t="str">
        <f>IF(SUM(O1190:AB1190)&gt;0,AQ1190,"")</f>
        <v/>
      </c>
      <c r="AT1190" s="175" t="str">
        <f>IF(O1190&gt;0,O1190,"")</f>
        <v/>
      </c>
      <c r="AU1190" s="143" t="str">
        <f>IF(Q1190&gt;0,Q1190,"")</f>
        <v/>
      </c>
      <c r="AV1190" s="143" t="str">
        <f>IF(S1190&gt;0,S1190,"")</f>
        <v/>
      </c>
      <c r="AW1190" s="143" t="str">
        <f>IF(U1190&gt;0,U1190,"")</f>
        <v/>
      </c>
      <c r="AX1190" s="143" t="str">
        <f>IF(W1190&gt;0,W1190,"")</f>
        <v/>
      </c>
      <c r="AY1190" s="144" t="str">
        <f>IF(Y1190&gt;0,Y1190,"")</f>
        <v/>
      </c>
      <c r="AZ1190" s="144" t="str">
        <f>IF(AA1190&gt;0,AA1190,"")</f>
        <v/>
      </c>
      <c r="BA1190" s="179" t="str">
        <f>IF(SUM(O1190:AB1190)&gt;0,(SUM(O1190:AB1190)*H1189),"")</f>
        <v/>
      </c>
      <c r="BB1190" s="179" t="str">
        <f>IF(SUM(O1190:AB1190)&gt;0,K1190,"")</f>
        <v/>
      </c>
      <c r="BC1190" s="197" t="str">
        <f>IF(SUM(O1190:AB1190)&gt;0,"ITEM","")</f>
        <v/>
      </c>
      <c r="BD1190" s="127" t="str">
        <f>IF(BE1190="","",MAX(BD$868:BD1189)+1)</f>
        <v/>
      </c>
      <c r="BG1190" s="200" t="str">
        <f t="shared" si="111"/>
        <v/>
      </c>
      <c r="BH1190" s="199" t="str">
        <f t="shared" si="112"/>
        <v/>
      </c>
      <c r="BI1190" s="199" t="str">
        <f t="shared" si="113"/>
        <v/>
      </c>
      <c r="BJ1190" s="199" t="str">
        <f t="shared" si="114"/>
        <v/>
      </c>
      <c r="BK1190" s="199" t="str">
        <f t="shared" si="115"/>
        <v/>
      </c>
      <c r="BL1190" s="199" t="str">
        <f t="shared" si="116"/>
        <v/>
      </c>
      <c r="BM1190" s="199" t="str">
        <f t="shared" si="117"/>
        <v/>
      </c>
      <c r="BN1190" s="199" t="str">
        <f t="shared" si="118"/>
        <v/>
      </c>
      <c r="BO1190" s="199" t="str">
        <f t="shared" si="119"/>
        <v/>
      </c>
      <c r="BP1190" s="199" t="str">
        <f t="shared" si="120"/>
        <v/>
      </c>
      <c r="BQ1190" s="202" t="str">
        <f t="shared" si="121"/>
        <v/>
      </c>
      <c r="BR1190" s="200" t="str">
        <f t="shared" si="122"/>
        <v/>
      </c>
      <c r="BS1190" s="202" t="str">
        <f t="shared" si="123"/>
        <v/>
      </c>
    </row>
    <row r="1191" spans="1:71" ht="7.25" customHeight="1">
      <c r="A1191" s="21"/>
      <c r="B1191" s="294"/>
      <c r="C1191" s="294"/>
      <c r="D1191" s="294"/>
      <c r="E1191" s="294"/>
      <c r="F1191" s="294"/>
      <c r="G1191" s="294"/>
      <c r="H1191" s="21"/>
      <c r="I1191" s="21"/>
      <c r="J1191" s="21"/>
      <c r="K1191" s="21"/>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R1191" s="127" t="str">
        <f>IF(AS1191="","",MAX(AR$868:AR1190)+1)</f>
        <v/>
      </c>
      <c r="BD1191" s="127" t="str">
        <f>IF(BE1191="","",MAX(BD$868:BD1190)+1)</f>
        <v/>
      </c>
      <c r="BG1191" s="200" t="str">
        <f t="shared" si="111"/>
        <v/>
      </c>
      <c r="BH1191" s="199" t="str">
        <f t="shared" si="112"/>
        <v/>
      </c>
      <c r="BI1191" s="199" t="str">
        <f t="shared" si="113"/>
        <v/>
      </c>
      <c r="BJ1191" s="199" t="str">
        <f t="shared" si="114"/>
        <v/>
      </c>
      <c r="BK1191" s="199" t="str">
        <f t="shared" si="115"/>
        <v/>
      </c>
      <c r="BL1191" s="199" t="str">
        <f t="shared" si="116"/>
        <v/>
      </c>
      <c r="BM1191" s="199" t="str">
        <f t="shared" si="117"/>
        <v/>
      </c>
      <c r="BN1191" s="199" t="str">
        <f t="shared" si="118"/>
        <v/>
      </c>
      <c r="BO1191" s="199" t="str">
        <f t="shared" si="119"/>
        <v/>
      </c>
      <c r="BP1191" s="199" t="str">
        <f t="shared" si="120"/>
        <v/>
      </c>
      <c r="BQ1191" s="202" t="str">
        <f t="shared" si="121"/>
        <v/>
      </c>
      <c r="BR1191" s="200" t="str">
        <f t="shared" si="122"/>
        <v/>
      </c>
      <c r="BS1191" s="202" t="str">
        <f t="shared" si="123"/>
        <v/>
      </c>
    </row>
    <row r="1192" spans="1:71" ht="20.149999999999999" hidden="1" customHeight="1">
      <c r="A1192" s="53"/>
      <c r="B1192" s="308"/>
      <c r="C1192" s="308"/>
      <c r="D1192" s="308"/>
      <c r="E1192" s="308"/>
      <c r="F1192" s="308"/>
      <c r="G1192" s="308"/>
      <c r="H1192" s="372"/>
      <c r="I1192" s="372"/>
      <c r="J1192" s="373"/>
      <c r="K1192" s="342"/>
      <c r="L1192" s="343"/>
      <c r="M1192" s="343"/>
      <c r="N1192" s="344"/>
      <c r="O1192" s="341"/>
      <c r="P1192" s="341"/>
      <c r="Q1192" s="340"/>
      <c r="R1192" s="340"/>
      <c r="S1192" s="341"/>
      <c r="T1192" s="341"/>
      <c r="U1192" s="340"/>
      <c r="V1192" s="340"/>
      <c r="W1192" s="341"/>
      <c r="X1192" s="341"/>
      <c r="Y1192" s="340"/>
      <c r="Z1192" s="340"/>
      <c r="AA1192" s="341"/>
      <c r="AB1192" s="341"/>
      <c r="AC1192" s="345">
        <f>(SUM(O1192:AB1193))*H1192</f>
        <v>0</v>
      </c>
      <c r="AD1192" s="346"/>
      <c r="AE1192" s="346"/>
      <c r="AF1192" s="21"/>
      <c r="AG1192" s="339"/>
      <c r="AJ1192" s="90" t="b">
        <f>OR(ISERROR(AC1192),ISERROR(H1192))</f>
        <v>0</v>
      </c>
      <c r="AQ1192" s="63">
        <f>IFERROR(LEFT(B1192,SEARCH("
",B1192)),B1192)</f>
        <v>0</v>
      </c>
      <c r="AR1192" s="127" t="str">
        <f>IF(AS1192="","",MAX(AR$868:AR1191)+1)</f>
        <v/>
      </c>
      <c r="AS1192" s="176" t="str">
        <f>IF(SUM(O1192:AB1192)&gt;0,AQ1192,"")</f>
        <v/>
      </c>
      <c r="AT1192" s="177" t="str">
        <f>IF(O1192&gt;0,O1192,"")</f>
        <v/>
      </c>
      <c r="AU1192" s="178" t="str">
        <f>IF(Q1192&gt;0,Q1192,"")</f>
        <v/>
      </c>
      <c r="AV1192" s="178" t="str">
        <f>IF(S1192&gt;0,S1192,"")</f>
        <v/>
      </c>
      <c r="AW1192" s="178" t="str">
        <f>IF(U1192&gt;0,U1192,"")</f>
        <v/>
      </c>
      <c r="AX1192" s="178" t="str">
        <f>IF(W1192&gt;0,W1192,"")</f>
        <v/>
      </c>
      <c r="AY1192" s="179" t="str">
        <f>IF(Y1192&gt;0,Y1192,"")</f>
        <v/>
      </c>
      <c r="AZ1192" s="179" t="str">
        <f>IF(AA1192&gt;0,AA1192,"")</f>
        <v/>
      </c>
      <c r="BA1192" s="179" t="str">
        <f>IF(SUM(O1192:AB1192)&gt;0,(SUM(O1192:AB1192)*H1192),"")</f>
        <v/>
      </c>
      <c r="BB1192" s="179" t="str">
        <f>IF(SUM(O1192:AB1192)&gt;0,K1192,"")</f>
        <v/>
      </c>
      <c r="BC1192" s="196" t="str">
        <f>IF(SUM(O1192:AB1192)&gt;0,"ITEM","")</f>
        <v/>
      </c>
      <c r="BD1192" s="127" t="str">
        <f>IF(BE1192="","",MAX(BD$868:BD1191)+1)</f>
        <v/>
      </c>
      <c r="BG1192" s="200" t="str">
        <f t="shared" si="111"/>
        <v/>
      </c>
      <c r="BH1192" s="199" t="str">
        <f t="shared" si="112"/>
        <v/>
      </c>
      <c r="BI1192" s="199" t="str">
        <f t="shared" si="113"/>
        <v/>
      </c>
      <c r="BJ1192" s="199" t="str">
        <f t="shared" si="114"/>
        <v/>
      </c>
      <c r="BK1192" s="199" t="str">
        <f t="shared" si="115"/>
        <v/>
      </c>
      <c r="BL1192" s="199" t="str">
        <f t="shared" si="116"/>
        <v/>
      </c>
      <c r="BM1192" s="199" t="str">
        <f t="shared" si="117"/>
        <v/>
      </c>
      <c r="BN1192" s="199" t="str">
        <f t="shared" si="118"/>
        <v/>
      </c>
      <c r="BO1192" s="199" t="str">
        <f t="shared" si="119"/>
        <v/>
      </c>
      <c r="BP1192" s="199" t="str">
        <f t="shared" si="120"/>
        <v/>
      </c>
      <c r="BQ1192" s="202" t="str">
        <f t="shared" si="121"/>
        <v/>
      </c>
      <c r="BR1192" s="200" t="str">
        <f t="shared" si="122"/>
        <v/>
      </c>
      <c r="BS1192" s="202" t="str">
        <f t="shared" si="123"/>
        <v/>
      </c>
    </row>
    <row r="1193" spans="1:71" ht="20.149999999999999" hidden="1" customHeight="1">
      <c r="A1193" s="53"/>
      <c r="B1193" s="308"/>
      <c r="C1193" s="308"/>
      <c r="D1193" s="308"/>
      <c r="E1193" s="308"/>
      <c r="F1193" s="308"/>
      <c r="G1193" s="308"/>
      <c r="H1193" s="372"/>
      <c r="I1193" s="372"/>
      <c r="J1193" s="373"/>
      <c r="K1193" s="342"/>
      <c r="L1193" s="343"/>
      <c r="M1193" s="343"/>
      <c r="N1193" s="344"/>
      <c r="O1193" s="341"/>
      <c r="P1193" s="341"/>
      <c r="Q1193" s="340"/>
      <c r="R1193" s="340"/>
      <c r="S1193" s="341"/>
      <c r="T1193" s="341"/>
      <c r="U1193" s="340"/>
      <c r="V1193" s="340"/>
      <c r="W1193" s="341"/>
      <c r="X1193" s="341"/>
      <c r="Y1193" s="340"/>
      <c r="Z1193" s="340"/>
      <c r="AA1193" s="341"/>
      <c r="AB1193" s="341"/>
      <c r="AC1193" s="345"/>
      <c r="AD1193" s="346"/>
      <c r="AE1193" s="346"/>
      <c r="AF1193" s="21"/>
      <c r="AG1193" s="339"/>
      <c r="AQ1193" s="63">
        <f>IFERROR(LEFT(B1192,SEARCH("
",B1192)),B1192)</f>
        <v>0</v>
      </c>
      <c r="AR1193" s="127" t="str">
        <f>IF(AS1193="","",MAX(AR$868:AR1192)+1)</f>
        <v/>
      </c>
      <c r="AS1193" s="140" t="str">
        <f>IF(SUM(O1193:AB1193)&gt;0,AQ1193,"")</f>
        <v/>
      </c>
      <c r="AT1193" s="175" t="str">
        <f>IF(O1193&gt;0,O1193,"")</f>
        <v/>
      </c>
      <c r="AU1193" s="143" t="str">
        <f>IF(Q1193&gt;0,Q1193,"")</f>
        <v/>
      </c>
      <c r="AV1193" s="143" t="str">
        <f>IF(S1193&gt;0,S1193,"")</f>
        <v/>
      </c>
      <c r="AW1193" s="143" t="str">
        <f>IF(U1193&gt;0,U1193,"")</f>
        <v/>
      </c>
      <c r="AX1193" s="143" t="str">
        <f>IF(W1193&gt;0,W1193,"")</f>
        <v/>
      </c>
      <c r="AY1193" s="144" t="str">
        <f>IF(Y1193&gt;0,Y1193,"")</f>
        <v/>
      </c>
      <c r="AZ1193" s="144" t="str">
        <f>IF(AA1193&gt;0,AA1193,"")</f>
        <v/>
      </c>
      <c r="BA1193" s="179" t="str">
        <f>IF(SUM(O1193:AB1193)&gt;0,(SUM(O1193:AB1193)*H1192),"")</f>
        <v/>
      </c>
      <c r="BB1193" s="179" t="str">
        <f>IF(SUM(O1193:AB1193)&gt;0,K1193,"")</f>
        <v/>
      </c>
      <c r="BC1193" s="197" t="str">
        <f>IF(SUM(O1193:AB1193)&gt;0,"ITEM","")</f>
        <v/>
      </c>
      <c r="BD1193" s="127" t="str">
        <f>IF(BE1193="","",MAX(BD$868:BD1192)+1)</f>
        <v/>
      </c>
      <c r="BG1193" s="200" t="str">
        <f t="shared" si="111"/>
        <v/>
      </c>
      <c r="BH1193" s="199" t="str">
        <f t="shared" si="112"/>
        <v/>
      </c>
      <c r="BI1193" s="199" t="str">
        <f t="shared" si="113"/>
        <v/>
      </c>
      <c r="BJ1193" s="199" t="str">
        <f t="shared" si="114"/>
        <v/>
      </c>
      <c r="BK1193" s="199" t="str">
        <f t="shared" si="115"/>
        <v/>
      </c>
      <c r="BL1193" s="199" t="str">
        <f t="shared" si="116"/>
        <v/>
      </c>
      <c r="BM1193" s="199" t="str">
        <f t="shared" si="117"/>
        <v/>
      </c>
      <c r="BN1193" s="199" t="str">
        <f t="shared" si="118"/>
        <v/>
      </c>
      <c r="BO1193" s="199" t="str">
        <f t="shared" si="119"/>
        <v/>
      </c>
      <c r="BP1193" s="199" t="str">
        <f t="shared" si="120"/>
        <v/>
      </c>
      <c r="BQ1193" s="202" t="str">
        <f t="shared" si="121"/>
        <v/>
      </c>
      <c r="BR1193" s="200" t="str">
        <f t="shared" si="122"/>
        <v/>
      </c>
      <c r="BS1193" s="202" t="str">
        <f t="shared" si="123"/>
        <v/>
      </c>
    </row>
    <row r="1194" spans="1:71" ht="7.25" hidden="1" customHeight="1">
      <c r="A1194" s="21"/>
      <c r="B1194" s="294"/>
      <c r="C1194" s="294"/>
      <c r="D1194" s="294"/>
      <c r="E1194" s="294"/>
      <c r="F1194" s="294"/>
      <c r="G1194" s="294"/>
      <c r="H1194" s="21"/>
      <c r="I1194" s="21"/>
      <c r="J1194" s="21"/>
      <c r="K1194" s="21"/>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R1194" s="127" t="str">
        <f>IF(AS1194="","",MAX(AR$868:AR1193)+1)</f>
        <v/>
      </c>
      <c r="BD1194" s="127" t="str">
        <f>IF(BE1194="","",MAX(BD$868:BD1193)+1)</f>
        <v/>
      </c>
      <c r="BG1194" s="200" t="str">
        <f t="shared" si="111"/>
        <v/>
      </c>
      <c r="BH1194" s="199" t="str">
        <f t="shared" si="112"/>
        <v/>
      </c>
      <c r="BI1194" s="199" t="str">
        <f t="shared" si="113"/>
        <v/>
      </c>
      <c r="BJ1194" s="199" t="str">
        <f t="shared" si="114"/>
        <v/>
      </c>
      <c r="BK1194" s="199" t="str">
        <f t="shared" si="115"/>
        <v/>
      </c>
      <c r="BL1194" s="199" t="str">
        <f t="shared" si="116"/>
        <v/>
      </c>
      <c r="BM1194" s="199" t="str">
        <f t="shared" si="117"/>
        <v/>
      </c>
      <c r="BN1194" s="199" t="str">
        <f t="shared" si="118"/>
        <v/>
      </c>
      <c r="BO1194" s="199" t="str">
        <f t="shared" si="119"/>
        <v/>
      </c>
      <c r="BP1194" s="199" t="str">
        <f t="shared" si="120"/>
        <v/>
      </c>
      <c r="BQ1194" s="202" t="str">
        <f t="shared" si="121"/>
        <v/>
      </c>
      <c r="BR1194" s="200" t="str">
        <f t="shared" si="122"/>
        <v/>
      </c>
      <c r="BS1194" s="202" t="str">
        <f t="shared" si="123"/>
        <v/>
      </c>
    </row>
    <row r="1195" spans="1:71" ht="20.149999999999999" customHeight="1">
      <c r="A1195" s="53"/>
      <c r="B1195" s="308" t="s">
        <v>690</v>
      </c>
      <c r="C1195" s="308"/>
      <c r="D1195" s="308"/>
      <c r="E1195" s="308"/>
      <c r="F1195" s="308"/>
      <c r="G1195" s="308"/>
      <c r="H1195" s="372">
        <f>VLOOKUP($AG1195,PriceList,3,FALSE)</f>
        <v>8.0500000000000007</v>
      </c>
      <c r="I1195" s="372"/>
      <c r="J1195" s="373"/>
      <c r="K1195" s="342"/>
      <c r="L1195" s="343"/>
      <c r="M1195" s="343"/>
      <c r="N1195" s="344"/>
      <c r="O1195" s="341"/>
      <c r="P1195" s="341"/>
      <c r="Q1195" s="340"/>
      <c r="R1195" s="340"/>
      <c r="S1195" s="341"/>
      <c r="T1195" s="341"/>
      <c r="U1195" s="340"/>
      <c r="V1195" s="340"/>
      <c r="W1195" s="341"/>
      <c r="X1195" s="341"/>
      <c r="Y1195" s="340"/>
      <c r="Z1195" s="340"/>
      <c r="AA1195" s="341"/>
      <c r="AB1195" s="341"/>
      <c r="AC1195" s="345">
        <f>(SUM(O1195:AB1196))*H1195</f>
        <v>0</v>
      </c>
      <c r="AD1195" s="346"/>
      <c r="AE1195" s="346"/>
      <c r="AF1195" s="21"/>
      <c r="AG1195" s="339" t="s">
        <v>691</v>
      </c>
      <c r="AJ1195" s="90" t="b">
        <f>OR(ISERROR(AC1195),ISERROR(H1195))</f>
        <v>0</v>
      </c>
      <c r="AQ1195" s="63" t="str">
        <f>IFERROR(LEFT(B1195,SEARCH("
",B1195)),B1195)</f>
        <v xml:space="preserve">Champagne Glasses
</v>
      </c>
      <c r="AR1195" s="127" t="str">
        <f>IF(AS1195="","",MAX(AR$868:AR1194)+1)</f>
        <v/>
      </c>
      <c r="AS1195" s="176" t="str">
        <f>IF(SUM(O1195:AB1195)&gt;0,AQ1195,"")</f>
        <v/>
      </c>
      <c r="AT1195" s="177" t="str">
        <f>IF(O1195&gt;0,O1195,"")</f>
        <v/>
      </c>
      <c r="AU1195" s="178" t="str">
        <f>IF(Q1195&gt;0,Q1195,"")</f>
        <v/>
      </c>
      <c r="AV1195" s="178" t="str">
        <f>IF(S1195&gt;0,S1195,"")</f>
        <v/>
      </c>
      <c r="AW1195" s="178" t="str">
        <f>IF(U1195&gt;0,U1195,"")</f>
        <v/>
      </c>
      <c r="AX1195" s="178" t="str">
        <f>IF(W1195&gt;0,W1195,"")</f>
        <v/>
      </c>
      <c r="AY1195" s="179" t="str">
        <f>IF(Y1195&gt;0,Y1195,"")</f>
        <v/>
      </c>
      <c r="AZ1195" s="179" t="str">
        <f>IF(AA1195&gt;0,AA1195,"")</f>
        <v/>
      </c>
      <c r="BA1195" s="179" t="str">
        <f>IF(SUM(O1195:AB1195)&gt;0,(SUM(O1195:AB1195)*H1195),"")</f>
        <v/>
      </c>
      <c r="BB1195" s="179" t="str">
        <f>IF(SUM(O1195:AB1195)&gt;0,K1195,"")</f>
        <v/>
      </c>
      <c r="BC1195" s="196" t="str">
        <f>IF(SUM(O1195:AB1195)&gt;0,"ITEM","")</f>
        <v/>
      </c>
      <c r="BD1195" s="127" t="str">
        <f>IF(BE1195="","",MAX(BD$868:BD1194)+1)</f>
        <v/>
      </c>
      <c r="BG1195" s="200" t="str">
        <f t="shared" si="111"/>
        <v/>
      </c>
      <c r="BH1195" s="199" t="str">
        <f t="shared" si="112"/>
        <v/>
      </c>
      <c r="BI1195" s="199" t="str">
        <f t="shared" si="113"/>
        <v/>
      </c>
      <c r="BJ1195" s="199" t="str">
        <f t="shared" si="114"/>
        <v/>
      </c>
      <c r="BK1195" s="199" t="str">
        <f t="shared" si="115"/>
        <v/>
      </c>
      <c r="BL1195" s="199" t="str">
        <f t="shared" si="116"/>
        <v/>
      </c>
      <c r="BM1195" s="199" t="str">
        <f t="shared" si="117"/>
        <v/>
      </c>
      <c r="BN1195" s="199" t="str">
        <f t="shared" si="118"/>
        <v/>
      </c>
      <c r="BO1195" s="199" t="str">
        <f t="shared" si="119"/>
        <v/>
      </c>
      <c r="BP1195" s="199" t="str">
        <f t="shared" si="120"/>
        <v/>
      </c>
      <c r="BQ1195" s="202" t="str">
        <f t="shared" si="121"/>
        <v/>
      </c>
      <c r="BR1195" s="200" t="str">
        <f t="shared" si="122"/>
        <v/>
      </c>
      <c r="BS1195" s="202" t="str">
        <f t="shared" si="123"/>
        <v/>
      </c>
    </row>
    <row r="1196" spans="1:71" ht="20.149999999999999" customHeight="1">
      <c r="A1196" s="53"/>
      <c r="B1196" s="308"/>
      <c r="C1196" s="308"/>
      <c r="D1196" s="308"/>
      <c r="E1196" s="308"/>
      <c r="F1196" s="308"/>
      <c r="G1196" s="308"/>
      <c r="H1196" s="372"/>
      <c r="I1196" s="372"/>
      <c r="J1196" s="373"/>
      <c r="K1196" s="342"/>
      <c r="L1196" s="343"/>
      <c r="M1196" s="343"/>
      <c r="N1196" s="344"/>
      <c r="O1196" s="341"/>
      <c r="P1196" s="341"/>
      <c r="Q1196" s="340"/>
      <c r="R1196" s="340"/>
      <c r="S1196" s="341"/>
      <c r="T1196" s="341"/>
      <c r="U1196" s="340"/>
      <c r="V1196" s="340"/>
      <c r="W1196" s="341"/>
      <c r="X1196" s="341"/>
      <c r="Y1196" s="340"/>
      <c r="Z1196" s="340"/>
      <c r="AA1196" s="341"/>
      <c r="AB1196" s="341"/>
      <c r="AC1196" s="345"/>
      <c r="AD1196" s="346"/>
      <c r="AE1196" s="346"/>
      <c r="AF1196" s="21"/>
      <c r="AG1196" s="339"/>
      <c r="AQ1196" s="63" t="str">
        <f>IFERROR(LEFT(B1195,SEARCH("
",B1195)),B1195)</f>
        <v xml:space="preserve">Champagne Glasses
</v>
      </c>
      <c r="AR1196" s="127" t="str">
        <f>IF(AS1196="","",MAX(AR$868:AR1195)+1)</f>
        <v/>
      </c>
      <c r="AS1196" s="140" t="str">
        <f>IF(SUM(O1196:AB1196)&gt;0,AQ1196,"")</f>
        <v/>
      </c>
      <c r="AT1196" s="175" t="str">
        <f>IF(O1196&gt;0,O1196,"")</f>
        <v/>
      </c>
      <c r="AU1196" s="143" t="str">
        <f>IF(Q1196&gt;0,Q1196,"")</f>
        <v/>
      </c>
      <c r="AV1196" s="143" t="str">
        <f>IF(S1196&gt;0,S1196,"")</f>
        <v/>
      </c>
      <c r="AW1196" s="143" t="str">
        <f>IF(U1196&gt;0,U1196,"")</f>
        <v/>
      </c>
      <c r="AX1196" s="143" t="str">
        <f>IF(W1196&gt;0,W1196,"")</f>
        <v/>
      </c>
      <c r="AY1196" s="144" t="str">
        <f>IF(Y1196&gt;0,Y1196,"")</f>
        <v/>
      </c>
      <c r="AZ1196" s="144" t="str">
        <f>IF(AA1196&gt;0,AA1196,"")</f>
        <v/>
      </c>
      <c r="BA1196" s="179" t="str">
        <f>IF(SUM(O1196:AB1196)&gt;0,(SUM(O1196:AB1196)*H1195),"")</f>
        <v/>
      </c>
      <c r="BB1196" s="179" t="str">
        <f>IF(SUM(O1196:AB1196)&gt;0,K1196,"")</f>
        <v/>
      </c>
      <c r="BC1196" s="197" t="str">
        <f>IF(SUM(O1196:AB1196)&gt;0,"ITEM","")</f>
        <v/>
      </c>
      <c r="BD1196" s="127" t="str">
        <f>IF(BE1196="","",MAX(BD$868:BD1195)+1)</f>
        <v/>
      </c>
      <c r="BG1196" s="200" t="str">
        <f t="shared" si="111"/>
        <v/>
      </c>
      <c r="BH1196" s="199" t="str">
        <f t="shared" si="112"/>
        <v/>
      </c>
      <c r="BI1196" s="199" t="str">
        <f t="shared" si="113"/>
        <v/>
      </c>
      <c r="BJ1196" s="199" t="str">
        <f t="shared" si="114"/>
        <v/>
      </c>
      <c r="BK1196" s="199" t="str">
        <f t="shared" si="115"/>
        <v/>
      </c>
      <c r="BL1196" s="199" t="str">
        <f t="shared" si="116"/>
        <v/>
      </c>
      <c r="BM1196" s="199" t="str">
        <f t="shared" si="117"/>
        <v/>
      </c>
      <c r="BN1196" s="199" t="str">
        <f t="shared" si="118"/>
        <v/>
      </c>
      <c r="BO1196" s="199" t="str">
        <f t="shared" si="119"/>
        <v/>
      </c>
      <c r="BP1196" s="199" t="str">
        <f t="shared" si="120"/>
        <v/>
      </c>
      <c r="BQ1196" s="202" t="str">
        <f t="shared" si="121"/>
        <v/>
      </c>
      <c r="BR1196" s="200" t="str">
        <f t="shared" si="122"/>
        <v/>
      </c>
      <c r="BS1196" s="202" t="str">
        <f t="shared" si="123"/>
        <v/>
      </c>
    </row>
    <row r="1197" spans="1:71" ht="7.25" customHeight="1">
      <c r="A1197" s="21"/>
      <c r="B1197" s="294"/>
      <c r="C1197" s="294"/>
      <c r="D1197" s="294"/>
      <c r="E1197" s="294"/>
      <c r="F1197" s="294"/>
      <c r="G1197" s="294"/>
      <c r="H1197" s="21"/>
      <c r="I1197" s="21"/>
      <c r="J1197" s="21"/>
      <c r="K1197" s="21"/>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R1197" s="127" t="str">
        <f>IF(AS1197="","",MAX(AR$868:AR1196)+1)</f>
        <v/>
      </c>
      <c r="BD1197" s="127" t="str">
        <f>IF(BE1197="","",MAX(BD$868:BD1196)+1)</f>
        <v/>
      </c>
      <c r="BG1197" s="200" t="str">
        <f t="shared" si="111"/>
        <v/>
      </c>
      <c r="BH1197" s="199" t="str">
        <f t="shared" si="112"/>
        <v/>
      </c>
      <c r="BI1197" s="199" t="str">
        <f t="shared" si="113"/>
        <v/>
      </c>
      <c r="BJ1197" s="199" t="str">
        <f t="shared" si="114"/>
        <v/>
      </c>
      <c r="BK1197" s="199" t="str">
        <f t="shared" si="115"/>
        <v/>
      </c>
      <c r="BL1197" s="199" t="str">
        <f t="shared" si="116"/>
        <v/>
      </c>
      <c r="BM1197" s="199" t="str">
        <f t="shared" si="117"/>
        <v/>
      </c>
      <c r="BN1197" s="199" t="str">
        <f t="shared" si="118"/>
        <v/>
      </c>
      <c r="BO1197" s="199" t="str">
        <f t="shared" si="119"/>
        <v/>
      </c>
      <c r="BP1197" s="199" t="str">
        <f t="shared" si="120"/>
        <v/>
      </c>
      <c r="BQ1197" s="202" t="str">
        <f t="shared" si="121"/>
        <v/>
      </c>
      <c r="BR1197" s="200" t="str">
        <f t="shared" si="122"/>
        <v/>
      </c>
      <c r="BS1197" s="202" t="str">
        <f t="shared" si="123"/>
        <v/>
      </c>
    </row>
    <row r="1198" spans="1:71" ht="20.149999999999999" customHeight="1">
      <c r="A1198" s="53"/>
      <c r="B1198" s="308" t="s">
        <v>692</v>
      </c>
      <c r="C1198" s="308"/>
      <c r="D1198" s="308"/>
      <c r="E1198" s="308"/>
      <c r="F1198" s="308"/>
      <c r="G1198" s="308"/>
      <c r="H1198" s="372">
        <f>VLOOKUP($AG1198,PriceList,3,FALSE)</f>
        <v>6.4</v>
      </c>
      <c r="I1198" s="372"/>
      <c r="J1198" s="373"/>
      <c r="K1198" s="342"/>
      <c r="L1198" s="343"/>
      <c r="M1198" s="343"/>
      <c r="N1198" s="344"/>
      <c r="O1198" s="341"/>
      <c r="P1198" s="341"/>
      <c r="Q1198" s="340"/>
      <c r="R1198" s="340"/>
      <c r="S1198" s="341"/>
      <c r="T1198" s="341"/>
      <c r="U1198" s="340"/>
      <c r="V1198" s="340"/>
      <c r="W1198" s="341"/>
      <c r="X1198" s="341"/>
      <c r="Y1198" s="340"/>
      <c r="Z1198" s="340"/>
      <c r="AA1198" s="341"/>
      <c r="AB1198" s="341"/>
      <c r="AC1198" s="345">
        <f>(SUM(O1198:AB1199))*H1198</f>
        <v>0</v>
      </c>
      <c r="AD1198" s="346"/>
      <c r="AE1198" s="346"/>
      <c r="AF1198" s="21"/>
      <c r="AG1198" s="339" t="s">
        <v>693</v>
      </c>
      <c r="AJ1198" s="90" t="b">
        <f>OR(ISERROR(AC1198),ISERROR(H1198))</f>
        <v>0</v>
      </c>
      <c r="AQ1198" s="63" t="str">
        <f>IFERROR(LEFT(B1198,SEARCH("
",B1198)),B1198)</f>
        <v>Wine / Champagne Bucket</v>
      </c>
      <c r="AR1198" s="127" t="str">
        <f>IF(AS1198="","",MAX(AR$868:AR1197)+1)</f>
        <v/>
      </c>
      <c r="AS1198" s="176" t="str">
        <f>IF(SUM(O1198:AB1198)&gt;0,AQ1198,"")</f>
        <v/>
      </c>
      <c r="AT1198" s="177" t="str">
        <f>IF(O1198&gt;0,O1198,"")</f>
        <v/>
      </c>
      <c r="AU1198" s="178" t="str">
        <f>IF(Q1198&gt;0,Q1198,"")</f>
        <v/>
      </c>
      <c r="AV1198" s="178" t="str">
        <f>IF(S1198&gt;0,S1198,"")</f>
        <v/>
      </c>
      <c r="AW1198" s="178" t="str">
        <f>IF(U1198&gt;0,U1198,"")</f>
        <v/>
      </c>
      <c r="AX1198" s="178" t="str">
        <f>IF(W1198&gt;0,W1198,"")</f>
        <v/>
      </c>
      <c r="AY1198" s="179" t="str">
        <f>IF(Y1198&gt;0,Y1198,"")</f>
        <v/>
      </c>
      <c r="AZ1198" s="179" t="str">
        <f>IF(AA1198&gt;0,AA1198,"")</f>
        <v/>
      </c>
      <c r="BA1198" s="179" t="str">
        <f>IF(SUM(O1198:AB1198)&gt;0,(SUM(O1198:AB1198)*H1198),"")</f>
        <v/>
      </c>
      <c r="BB1198" s="179" t="str">
        <f>IF(SUM(O1198:AB1198)&gt;0,K1198,"")</f>
        <v/>
      </c>
      <c r="BC1198" s="196" t="str">
        <f>IF(SUM(O1198:AB1198)&gt;0,"ITEM","")</f>
        <v/>
      </c>
      <c r="BD1198" s="127" t="str">
        <f>IF(BE1198="","",MAX(BD$868:BD1197)+1)</f>
        <v/>
      </c>
      <c r="BG1198" s="200" t="str">
        <f t="shared" si="111"/>
        <v/>
      </c>
      <c r="BH1198" s="199" t="str">
        <f t="shared" si="112"/>
        <v/>
      </c>
      <c r="BI1198" s="199" t="str">
        <f t="shared" si="113"/>
        <v/>
      </c>
      <c r="BJ1198" s="199" t="str">
        <f t="shared" si="114"/>
        <v/>
      </c>
      <c r="BK1198" s="199" t="str">
        <f t="shared" si="115"/>
        <v/>
      </c>
      <c r="BL1198" s="199" t="str">
        <f t="shared" si="116"/>
        <v/>
      </c>
      <c r="BM1198" s="199" t="str">
        <f t="shared" si="117"/>
        <v/>
      </c>
      <c r="BN1198" s="199" t="str">
        <f t="shared" si="118"/>
        <v/>
      </c>
      <c r="BO1198" s="199" t="str">
        <f t="shared" si="119"/>
        <v/>
      </c>
      <c r="BP1198" s="199" t="str">
        <f t="shared" si="120"/>
        <v/>
      </c>
      <c r="BQ1198" s="202" t="str">
        <f t="shared" si="121"/>
        <v/>
      </c>
      <c r="BR1198" s="200" t="str">
        <f t="shared" si="122"/>
        <v/>
      </c>
      <c r="BS1198" s="202" t="str">
        <f t="shared" si="123"/>
        <v/>
      </c>
    </row>
    <row r="1199" spans="1:71" ht="20.149999999999999" customHeight="1">
      <c r="A1199" s="53"/>
      <c r="B1199" s="308"/>
      <c r="C1199" s="308"/>
      <c r="D1199" s="308"/>
      <c r="E1199" s="308"/>
      <c r="F1199" s="308"/>
      <c r="G1199" s="308"/>
      <c r="H1199" s="372"/>
      <c r="I1199" s="372"/>
      <c r="J1199" s="373"/>
      <c r="K1199" s="342"/>
      <c r="L1199" s="343"/>
      <c r="M1199" s="343"/>
      <c r="N1199" s="344"/>
      <c r="O1199" s="341"/>
      <c r="P1199" s="341"/>
      <c r="Q1199" s="340"/>
      <c r="R1199" s="340"/>
      <c r="S1199" s="341"/>
      <c r="T1199" s="341"/>
      <c r="U1199" s="340"/>
      <c r="V1199" s="340"/>
      <c r="W1199" s="341"/>
      <c r="X1199" s="341"/>
      <c r="Y1199" s="340"/>
      <c r="Z1199" s="340"/>
      <c r="AA1199" s="341"/>
      <c r="AB1199" s="341"/>
      <c r="AC1199" s="345"/>
      <c r="AD1199" s="346"/>
      <c r="AE1199" s="346"/>
      <c r="AF1199" s="21"/>
      <c r="AG1199" s="339"/>
      <c r="AQ1199" s="63" t="str">
        <f>IFERROR(LEFT(B1198,SEARCH("
",B1198)),B1198)</f>
        <v>Wine / Champagne Bucket</v>
      </c>
      <c r="AR1199" s="127" t="str">
        <f>IF(AS1199="","",MAX(AR$868:AR1198)+1)</f>
        <v/>
      </c>
      <c r="AS1199" s="140" t="str">
        <f>IF(SUM(O1199:AB1199)&gt;0,AQ1199,"")</f>
        <v/>
      </c>
      <c r="AT1199" s="175" t="str">
        <f>IF(O1199&gt;0,O1199,"")</f>
        <v/>
      </c>
      <c r="AU1199" s="143" t="str">
        <f>IF(Q1199&gt;0,Q1199,"")</f>
        <v/>
      </c>
      <c r="AV1199" s="143" t="str">
        <f>IF(S1199&gt;0,S1199,"")</f>
        <v/>
      </c>
      <c r="AW1199" s="143" t="str">
        <f>IF(U1199&gt;0,U1199,"")</f>
        <v/>
      </c>
      <c r="AX1199" s="143" t="str">
        <f>IF(W1199&gt;0,W1199,"")</f>
        <v/>
      </c>
      <c r="AY1199" s="144" t="str">
        <f>IF(Y1199&gt;0,Y1199,"")</f>
        <v/>
      </c>
      <c r="AZ1199" s="144" t="str">
        <f>IF(AA1199&gt;0,AA1199,"")</f>
        <v/>
      </c>
      <c r="BA1199" s="179" t="str">
        <f>IF(SUM(O1199:AB1199)&gt;0,(SUM(O1199:AB1199)*H1198),"")</f>
        <v/>
      </c>
      <c r="BB1199" s="179" t="str">
        <f>IF(SUM(O1199:AB1199)&gt;0,K1199,"")</f>
        <v/>
      </c>
      <c r="BC1199" s="197" t="str">
        <f>IF(SUM(O1199:AB1199)&gt;0,"ITEM","")</f>
        <v/>
      </c>
      <c r="BD1199" s="127" t="str">
        <f>IF(BE1199="","",MAX(BD$868:BD1198)+1)</f>
        <v/>
      </c>
      <c r="BG1199" s="200" t="str">
        <f t="shared" si="111"/>
        <v/>
      </c>
      <c r="BH1199" s="199" t="str">
        <f t="shared" si="112"/>
        <v/>
      </c>
      <c r="BI1199" s="199" t="str">
        <f t="shared" si="113"/>
        <v/>
      </c>
      <c r="BJ1199" s="199" t="str">
        <f t="shared" si="114"/>
        <v/>
      </c>
      <c r="BK1199" s="199" t="str">
        <f t="shared" si="115"/>
        <v/>
      </c>
      <c r="BL1199" s="199" t="str">
        <f t="shared" si="116"/>
        <v/>
      </c>
      <c r="BM1199" s="199" t="str">
        <f t="shared" si="117"/>
        <v/>
      </c>
      <c r="BN1199" s="199" t="str">
        <f t="shared" si="118"/>
        <v/>
      </c>
      <c r="BO1199" s="199" t="str">
        <f t="shared" si="119"/>
        <v/>
      </c>
      <c r="BP1199" s="199" t="str">
        <f t="shared" si="120"/>
        <v/>
      </c>
      <c r="BQ1199" s="202" t="str">
        <f t="shared" si="121"/>
        <v/>
      </c>
      <c r="BR1199" s="200" t="str">
        <f t="shared" si="122"/>
        <v/>
      </c>
      <c r="BS1199" s="202" t="str">
        <f t="shared" si="123"/>
        <v/>
      </c>
    </row>
    <row r="1200" spans="1:71" ht="7.25" customHeight="1">
      <c r="A1200" s="21"/>
      <c r="B1200" s="294"/>
      <c r="C1200" s="294"/>
      <c r="D1200" s="294"/>
      <c r="E1200" s="294"/>
      <c r="F1200" s="294"/>
      <c r="G1200" s="294"/>
      <c r="H1200" s="21"/>
      <c r="I1200" s="21"/>
      <c r="J1200" s="21"/>
      <c r="K1200" s="21"/>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R1200" s="127" t="str">
        <f>IF(AS1200="","",MAX(AR$868:AR1199)+1)</f>
        <v/>
      </c>
      <c r="BD1200" s="127" t="str">
        <f>IF(BE1200="","",MAX(BD$868:BD1199)+1)</f>
        <v/>
      </c>
      <c r="BG1200" s="200" t="str">
        <f t="shared" si="111"/>
        <v/>
      </c>
      <c r="BH1200" s="199" t="str">
        <f t="shared" si="112"/>
        <v/>
      </c>
      <c r="BI1200" s="199" t="str">
        <f t="shared" si="113"/>
        <v/>
      </c>
      <c r="BJ1200" s="199" t="str">
        <f t="shared" si="114"/>
        <v/>
      </c>
      <c r="BK1200" s="199" t="str">
        <f t="shared" si="115"/>
        <v/>
      </c>
      <c r="BL1200" s="199" t="str">
        <f t="shared" si="116"/>
        <v/>
      </c>
      <c r="BM1200" s="199" t="str">
        <f t="shared" si="117"/>
        <v/>
      </c>
      <c r="BN1200" s="199" t="str">
        <f t="shared" si="118"/>
        <v/>
      </c>
      <c r="BO1200" s="199" t="str">
        <f t="shared" si="119"/>
        <v/>
      </c>
      <c r="BP1200" s="199" t="str">
        <f t="shared" si="120"/>
        <v/>
      </c>
      <c r="BQ1200" s="202" t="str">
        <f t="shared" si="121"/>
        <v/>
      </c>
      <c r="BR1200" s="200" t="str">
        <f t="shared" si="122"/>
        <v/>
      </c>
      <c r="BS1200" s="202" t="str">
        <f t="shared" si="123"/>
        <v/>
      </c>
    </row>
    <row r="1201" spans="1:71" ht="20.149999999999999" customHeight="1">
      <c r="A1201" s="53"/>
      <c r="B1201" s="308" t="s">
        <v>694</v>
      </c>
      <c r="C1201" s="308"/>
      <c r="D1201" s="308"/>
      <c r="E1201" s="308"/>
      <c r="F1201" s="308"/>
      <c r="G1201" s="308"/>
      <c r="H1201" s="372">
        <f>VLOOKUP($AG1201,PriceList,3,FALSE)</f>
        <v>6.4</v>
      </c>
      <c r="I1201" s="372"/>
      <c r="J1201" s="373"/>
      <c r="K1201" s="342"/>
      <c r="L1201" s="343"/>
      <c r="M1201" s="343"/>
      <c r="N1201" s="344"/>
      <c r="O1201" s="341"/>
      <c r="P1201" s="341"/>
      <c r="Q1201" s="340"/>
      <c r="R1201" s="340"/>
      <c r="S1201" s="341"/>
      <c r="T1201" s="341"/>
      <c r="U1201" s="340"/>
      <c r="V1201" s="340"/>
      <c r="W1201" s="341"/>
      <c r="X1201" s="341"/>
      <c r="Y1201" s="340"/>
      <c r="Z1201" s="340"/>
      <c r="AA1201" s="341"/>
      <c r="AB1201" s="341"/>
      <c r="AC1201" s="345">
        <f>(SUM(O1201:AB1202))*H1201</f>
        <v>0</v>
      </c>
      <c r="AD1201" s="346"/>
      <c r="AE1201" s="346"/>
      <c r="AF1201" s="21"/>
      <c r="AG1201" s="339" t="s">
        <v>695</v>
      </c>
      <c r="AJ1201" s="90" t="b">
        <f>OR(ISERROR(AC1201),ISERROR(H1201))</f>
        <v>0</v>
      </c>
      <c r="AQ1201" s="63" t="str">
        <f>IFERROR(LEFT(B1201,SEARCH("
",B1201)),B1201)</f>
        <v>Thermal Ice Bucket with Tongs</v>
      </c>
      <c r="AR1201" s="127" t="str">
        <f>IF(AS1201="","",MAX(AR$868:AR1200)+1)</f>
        <v/>
      </c>
      <c r="AS1201" s="176" t="str">
        <f>IF(SUM(O1201:AB1201)&gt;0,AQ1201,"")</f>
        <v/>
      </c>
      <c r="AT1201" s="177" t="str">
        <f>IF(O1201&gt;0,O1201,"")</f>
        <v/>
      </c>
      <c r="AU1201" s="178" t="str">
        <f>IF(Q1201&gt;0,Q1201,"")</f>
        <v/>
      </c>
      <c r="AV1201" s="178" t="str">
        <f>IF(S1201&gt;0,S1201,"")</f>
        <v/>
      </c>
      <c r="AW1201" s="178" t="str">
        <f>IF(U1201&gt;0,U1201,"")</f>
        <v/>
      </c>
      <c r="AX1201" s="178" t="str">
        <f>IF(W1201&gt;0,W1201,"")</f>
        <v/>
      </c>
      <c r="AY1201" s="179" t="str">
        <f>IF(Y1201&gt;0,Y1201,"")</f>
        <v/>
      </c>
      <c r="AZ1201" s="179" t="str">
        <f>IF(AA1201&gt;0,AA1201,"")</f>
        <v/>
      </c>
      <c r="BA1201" s="179" t="str">
        <f>IF(SUM(O1201:AB1201)&gt;0,(SUM(O1201:AB1201)*H1201),"")</f>
        <v/>
      </c>
      <c r="BB1201" s="179" t="str">
        <f>IF(SUM(O1201:AB1201)&gt;0,K1201,"")</f>
        <v/>
      </c>
      <c r="BC1201" s="196" t="str">
        <f>IF(SUM(O1201:AB1201)&gt;0,"ITEM","")</f>
        <v/>
      </c>
      <c r="BD1201" s="127" t="str">
        <f>IF(BE1201="","",MAX(BD$868:BD1200)+1)</f>
        <v/>
      </c>
      <c r="BG1201" s="200" t="str">
        <f t="shared" si="111"/>
        <v/>
      </c>
      <c r="BH1201" s="199" t="str">
        <f t="shared" si="112"/>
        <v/>
      </c>
      <c r="BI1201" s="199" t="str">
        <f t="shared" si="113"/>
        <v/>
      </c>
      <c r="BJ1201" s="199" t="str">
        <f t="shared" si="114"/>
        <v/>
      </c>
      <c r="BK1201" s="199" t="str">
        <f t="shared" si="115"/>
        <v/>
      </c>
      <c r="BL1201" s="199" t="str">
        <f t="shared" si="116"/>
        <v/>
      </c>
      <c r="BM1201" s="199" t="str">
        <f t="shared" si="117"/>
        <v/>
      </c>
      <c r="BN1201" s="199" t="str">
        <f t="shared" si="118"/>
        <v/>
      </c>
      <c r="BO1201" s="199" t="str">
        <f t="shared" si="119"/>
        <v/>
      </c>
      <c r="BP1201" s="199" t="str">
        <f t="shared" si="120"/>
        <v/>
      </c>
      <c r="BQ1201" s="202" t="str">
        <f t="shared" si="121"/>
        <v/>
      </c>
      <c r="BR1201" s="200" t="str">
        <f t="shared" si="122"/>
        <v/>
      </c>
      <c r="BS1201" s="202" t="str">
        <f t="shared" si="123"/>
        <v/>
      </c>
    </row>
    <row r="1202" spans="1:71" ht="20.149999999999999" customHeight="1">
      <c r="A1202" s="53"/>
      <c r="B1202" s="308"/>
      <c r="C1202" s="308"/>
      <c r="D1202" s="308"/>
      <c r="E1202" s="308"/>
      <c r="F1202" s="308"/>
      <c r="G1202" s="308"/>
      <c r="H1202" s="372"/>
      <c r="I1202" s="372"/>
      <c r="J1202" s="373"/>
      <c r="K1202" s="342"/>
      <c r="L1202" s="343"/>
      <c r="M1202" s="343"/>
      <c r="N1202" s="344"/>
      <c r="O1202" s="341"/>
      <c r="P1202" s="341"/>
      <c r="Q1202" s="340"/>
      <c r="R1202" s="340"/>
      <c r="S1202" s="341"/>
      <c r="T1202" s="341"/>
      <c r="U1202" s="340"/>
      <c r="V1202" s="340"/>
      <c r="W1202" s="341"/>
      <c r="X1202" s="341"/>
      <c r="Y1202" s="340"/>
      <c r="Z1202" s="340"/>
      <c r="AA1202" s="341"/>
      <c r="AB1202" s="341"/>
      <c r="AC1202" s="345"/>
      <c r="AD1202" s="346"/>
      <c r="AE1202" s="346"/>
      <c r="AF1202" s="21"/>
      <c r="AG1202" s="339"/>
      <c r="AQ1202" s="63" t="str">
        <f>IFERROR(LEFT(B1201,SEARCH("
",B1201)),B1201)</f>
        <v>Thermal Ice Bucket with Tongs</v>
      </c>
      <c r="AR1202" s="127" t="str">
        <f>IF(AS1202="","",MAX(AR$868:AR1201)+1)</f>
        <v/>
      </c>
      <c r="AS1202" s="140" t="str">
        <f>IF(SUM(O1202:AB1202)&gt;0,AQ1202,"")</f>
        <v/>
      </c>
      <c r="AT1202" s="175" t="str">
        <f>IF(O1202&gt;0,O1202,"")</f>
        <v/>
      </c>
      <c r="AU1202" s="143" t="str">
        <f>IF(Q1202&gt;0,Q1202,"")</f>
        <v/>
      </c>
      <c r="AV1202" s="143" t="str">
        <f>IF(S1202&gt;0,S1202,"")</f>
        <v/>
      </c>
      <c r="AW1202" s="143" t="str">
        <f>IF(U1202&gt;0,U1202,"")</f>
        <v/>
      </c>
      <c r="AX1202" s="143" t="str">
        <f>IF(W1202&gt;0,W1202,"")</f>
        <v/>
      </c>
      <c r="AY1202" s="144" t="str">
        <f>IF(Y1202&gt;0,Y1202,"")</f>
        <v/>
      </c>
      <c r="AZ1202" s="144" t="str">
        <f>IF(AA1202&gt;0,AA1202,"")</f>
        <v/>
      </c>
      <c r="BA1202" s="179" t="str">
        <f>IF(SUM(O1202:AB1202)&gt;0,(SUM(O1202:AB1202)*H1201),"")</f>
        <v/>
      </c>
      <c r="BB1202" s="179" t="str">
        <f>IF(SUM(O1202:AB1202)&gt;0,K1202,"")</f>
        <v/>
      </c>
      <c r="BC1202" s="197" t="str">
        <f>IF(SUM(O1202:AB1202)&gt;0,"ITEM","")</f>
        <v/>
      </c>
      <c r="BD1202" s="127" t="str">
        <f>IF(BE1202="","",MAX(BD$868:BD1201)+1)</f>
        <v/>
      </c>
      <c r="BG1202" s="200" t="str">
        <f t="shared" si="111"/>
        <v/>
      </c>
      <c r="BH1202" s="199" t="str">
        <f t="shared" si="112"/>
        <v/>
      </c>
      <c r="BI1202" s="199" t="str">
        <f t="shared" si="113"/>
        <v/>
      </c>
      <c r="BJ1202" s="199" t="str">
        <f t="shared" si="114"/>
        <v/>
      </c>
      <c r="BK1202" s="199" t="str">
        <f t="shared" si="115"/>
        <v/>
      </c>
      <c r="BL1202" s="199" t="str">
        <f t="shared" si="116"/>
        <v/>
      </c>
      <c r="BM1202" s="199" t="str">
        <f t="shared" si="117"/>
        <v/>
      </c>
      <c r="BN1202" s="199" t="str">
        <f t="shared" si="118"/>
        <v/>
      </c>
      <c r="BO1202" s="199" t="str">
        <f t="shared" si="119"/>
        <v/>
      </c>
      <c r="BP1202" s="199" t="str">
        <f t="shared" si="120"/>
        <v/>
      </c>
      <c r="BQ1202" s="202" t="str">
        <f t="shared" si="121"/>
        <v/>
      </c>
      <c r="BR1202" s="200" t="str">
        <f t="shared" si="122"/>
        <v/>
      </c>
      <c r="BS1202" s="202" t="str">
        <f t="shared" si="123"/>
        <v/>
      </c>
    </row>
    <row r="1203" spans="1:71" ht="7.25" customHeight="1">
      <c r="A1203" s="21"/>
      <c r="B1203" s="294"/>
      <c r="C1203" s="294"/>
      <c r="D1203" s="294"/>
      <c r="E1203" s="294"/>
      <c r="F1203" s="294"/>
      <c r="G1203" s="294"/>
      <c r="H1203" s="21"/>
      <c r="I1203" s="21"/>
      <c r="J1203" s="21"/>
      <c r="K1203" s="21"/>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R1203" s="127" t="str">
        <f>IF(AS1203="","",MAX(AR$868:AR1202)+1)</f>
        <v/>
      </c>
      <c r="BD1203" s="127" t="str">
        <f>IF(BE1203="","",MAX(BD$868:BD1202)+1)</f>
        <v/>
      </c>
      <c r="BG1203" s="200" t="str">
        <f t="shared" si="111"/>
        <v/>
      </c>
      <c r="BH1203" s="199" t="str">
        <f t="shared" si="112"/>
        <v/>
      </c>
      <c r="BI1203" s="199" t="str">
        <f t="shared" si="113"/>
        <v/>
      </c>
      <c r="BJ1203" s="199" t="str">
        <f t="shared" si="114"/>
        <v/>
      </c>
      <c r="BK1203" s="199" t="str">
        <f t="shared" si="115"/>
        <v/>
      </c>
      <c r="BL1203" s="199" t="str">
        <f t="shared" si="116"/>
        <v/>
      </c>
      <c r="BM1203" s="199" t="str">
        <f t="shared" si="117"/>
        <v/>
      </c>
      <c r="BN1203" s="199" t="str">
        <f t="shared" si="118"/>
        <v/>
      </c>
      <c r="BO1203" s="199" t="str">
        <f t="shared" si="119"/>
        <v/>
      </c>
      <c r="BP1203" s="199" t="str">
        <f t="shared" si="120"/>
        <v/>
      </c>
      <c r="BQ1203" s="202" t="str">
        <f t="shared" si="121"/>
        <v/>
      </c>
      <c r="BR1203" s="200" t="str">
        <f t="shared" si="122"/>
        <v/>
      </c>
      <c r="BS1203" s="202" t="str">
        <f t="shared" si="123"/>
        <v/>
      </c>
    </row>
    <row r="1204" spans="1:71" ht="20.149999999999999" customHeight="1">
      <c r="A1204" s="53"/>
      <c r="B1204" s="308" t="s">
        <v>696</v>
      </c>
      <c r="C1204" s="308"/>
      <c r="D1204" s="308"/>
      <c r="E1204" s="308"/>
      <c r="F1204" s="308"/>
      <c r="G1204" s="308"/>
      <c r="H1204" s="372">
        <f>VLOOKUP($AG1204,PriceList,3,FALSE)</f>
        <v>27.3</v>
      </c>
      <c r="I1204" s="372"/>
      <c r="J1204" s="373"/>
      <c r="K1204" s="342"/>
      <c r="L1204" s="343"/>
      <c r="M1204" s="343"/>
      <c r="N1204" s="344"/>
      <c r="O1204" s="341"/>
      <c r="P1204" s="341"/>
      <c r="Q1204" s="340"/>
      <c r="R1204" s="340"/>
      <c r="S1204" s="341"/>
      <c r="T1204" s="341"/>
      <c r="U1204" s="340"/>
      <c r="V1204" s="340"/>
      <c r="W1204" s="341"/>
      <c r="X1204" s="341"/>
      <c r="Y1204" s="340"/>
      <c r="Z1204" s="340"/>
      <c r="AA1204" s="341"/>
      <c r="AB1204" s="341"/>
      <c r="AC1204" s="345">
        <f>(SUM(O1204:AB1205))*H1204</f>
        <v>0</v>
      </c>
      <c r="AD1204" s="346"/>
      <c r="AE1204" s="346"/>
      <c r="AF1204" s="21"/>
      <c r="AG1204" s="339" t="s">
        <v>697</v>
      </c>
      <c r="AJ1204" s="90" t="b">
        <f>OR(ISERROR(AC1204),ISERROR(H1204))</f>
        <v>0</v>
      </c>
      <c r="AQ1204" s="63" t="str">
        <f>IFERROR(LEFT(B1204,SEARCH("
",B1204)),B1204)</f>
        <v xml:space="preserve">Ice Bucket
</v>
      </c>
      <c r="AR1204" s="127" t="str">
        <f>IF(AS1204="","",MAX(AR$868:AR1203)+1)</f>
        <v/>
      </c>
      <c r="AS1204" s="176" t="str">
        <f>IF(SUM(O1204:AB1204)&gt;0,AQ1204,"")</f>
        <v/>
      </c>
      <c r="AT1204" s="177" t="str">
        <f>IF(O1204&gt;0,O1204,"")</f>
        <v/>
      </c>
      <c r="AU1204" s="178" t="str">
        <f>IF(Q1204&gt;0,Q1204,"")</f>
        <v/>
      </c>
      <c r="AV1204" s="178" t="str">
        <f>IF(S1204&gt;0,S1204,"")</f>
        <v/>
      </c>
      <c r="AW1204" s="178" t="str">
        <f>IF(U1204&gt;0,U1204,"")</f>
        <v/>
      </c>
      <c r="AX1204" s="178" t="str">
        <f>IF(W1204&gt;0,W1204,"")</f>
        <v/>
      </c>
      <c r="AY1204" s="179" t="str">
        <f>IF(Y1204&gt;0,Y1204,"")</f>
        <v/>
      </c>
      <c r="AZ1204" s="179" t="str">
        <f>IF(AA1204&gt;0,AA1204,"")</f>
        <v/>
      </c>
      <c r="BA1204" s="179" t="str">
        <f>IF(SUM(O1204:AB1204)&gt;0,(SUM(O1204:AB1204)*H1204),"")</f>
        <v/>
      </c>
      <c r="BB1204" s="179" t="str">
        <f>IF(SUM(O1204:AB1204)&gt;0,K1204,"")</f>
        <v/>
      </c>
      <c r="BC1204" s="196" t="str">
        <f>IF(SUM(O1204:AB1204)&gt;0,"ITEM","")</f>
        <v/>
      </c>
      <c r="BD1204" s="127" t="str">
        <f>IF(BE1204="","",MAX(BD$868:BD1203)+1)</f>
        <v/>
      </c>
      <c r="BG1204" s="200" t="str">
        <f t="shared" si="111"/>
        <v/>
      </c>
      <c r="BH1204" s="199" t="str">
        <f t="shared" si="112"/>
        <v/>
      </c>
      <c r="BI1204" s="199" t="str">
        <f t="shared" si="113"/>
        <v/>
      </c>
      <c r="BJ1204" s="199" t="str">
        <f t="shared" si="114"/>
        <v/>
      </c>
      <c r="BK1204" s="199" t="str">
        <f t="shared" si="115"/>
        <v/>
      </c>
      <c r="BL1204" s="199" t="str">
        <f t="shared" si="116"/>
        <v/>
      </c>
      <c r="BM1204" s="199" t="str">
        <f t="shared" si="117"/>
        <v/>
      </c>
      <c r="BN1204" s="199" t="str">
        <f t="shared" si="118"/>
        <v/>
      </c>
      <c r="BO1204" s="199" t="str">
        <f t="shared" si="119"/>
        <v/>
      </c>
      <c r="BP1204" s="199" t="str">
        <f t="shared" si="120"/>
        <v/>
      </c>
      <c r="BQ1204" s="202" t="str">
        <f t="shared" si="121"/>
        <v/>
      </c>
      <c r="BR1204" s="200" t="str">
        <f t="shared" si="122"/>
        <v/>
      </c>
      <c r="BS1204" s="202" t="str">
        <f t="shared" si="123"/>
        <v/>
      </c>
    </row>
    <row r="1205" spans="1:71" ht="20.149999999999999" customHeight="1">
      <c r="A1205" s="53"/>
      <c r="B1205" s="308"/>
      <c r="C1205" s="308"/>
      <c r="D1205" s="308"/>
      <c r="E1205" s="308"/>
      <c r="F1205" s="308"/>
      <c r="G1205" s="308"/>
      <c r="H1205" s="372"/>
      <c r="I1205" s="372"/>
      <c r="J1205" s="373"/>
      <c r="K1205" s="342"/>
      <c r="L1205" s="343"/>
      <c r="M1205" s="343"/>
      <c r="N1205" s="344"/>
      <c r="O1205" s="341"/>
      <c r="P1205" s="341"/>
      <c r="Q1205" s="340"/>
      <c r="R1205" s="340"/>
      <c r="S1205" s="341"/>
      <c r="T1205" s="341"/>
      <c r="U1205" s="340"/>
      <c r="V1205" s="340"/>
      <c r="W1205" s="341"/>
      <c r="X1205" s="341"/>
      <c r="Y1205" s="340"/>
      <c r="Z1205" s="340"/>
      <c r="AA1205" s="341"/>
      <c r="AB1205" s="341"/>
      <c r="AC1205" s="345"/>
      <c r="AD1205" s="346"/>
      <c r="AE1205" s="346"/>
      <c r="AF1205" s="21"/>
      <c r="AG1205" s="339"/>
      <c r="AQ1205" s="63" t="str">
        <f>IFERROR(LEFT(B1204,SEARCH("
",B1204)),B1204)</f>
        <v xml:space="preserve">Ice Bucket
</v>
      </c>
      <c r="AR1205" s="127" t="str">
        <f>IF(AS1205="","",MAX(AR$868:AR1204)+1)</f>
        <v/>
      </c>
      <c r="AS1205" s="140" t="str">
        <f>IF(SUM(O1205:AB1205)&gt;0,AQ1205,"")</f>
        <v/>
      </c>
      <c r="AT1205" s="175" t="str">
        <f>IF(O1205&gt;0,O1205,"")</f>
        <v/>
      </c>
      <c r="AU1205" s="143" t="str">
        <f>IF(Q1205&gt;0,Q1205,"")</f>
        <v/>
      </c>
      <c r="AV1205" s="143" t="str">
        <f>IF(S1205&gt;0,S1205,"")</f>
        <v/>
      </c>
      <c r="AW1205" s="143" t="str">
        <f>IF(U1205&gt;0,U1205,"")</f>
        <v/>
      </c>
      <c r="AX1205" s="143" t="str">
        <f>IF(W1205&gt;0,W1205,"")</f>
        <v/>
      </c>
      <c r="AY1205" s="144" t="str">
        <f>IF(Y1205&gt;0,Y1205,"")</f>
        <v/>
      </c>
      <c r="AZ1205" s="144" t="str">
        <f>IF(AA1205&gt;0,AA1205,"")</f>
        <v/>
      </c>
      <c r="BA1205" s="179" t="str">
        <f>IF(SUM(O1205:AB1205)&gt;0,(SUM(O1205:AB1205)*H1204),"")</f>
        <v/>
      </c>
      <c r="BB1205" s="179" t="str">
        <f>IF(SUM(O1205:AB1205)&gt;0,K1205,"")</f>
        <v/>
      </c>
      <c r="BC1205" s="197" t="str">
        <f>IF(SUM(O1205:AB1205)&gt;0,"ITEM","")</f>
        <v/>
      </c>
      <c r="BD1205" s="127" t="str">
        <f>IF(BE1205="","",MAX(BD$868:BD1204)+1)</f>
        <v/>
      </c>
      <c r="BG1205" s="200" t="str">
        <f t="shared" si="111"/>
        <v/>
      </c>
      <c r="BH1205" s="199" t="str">
        <f t="shared" si="112"/>
        <v/>
      </c>
      <c r="BI1205" s="199" t="str">
        <f t="shared" si="113"/>
        <v/>
      </c>
      <c r="BJ1205" s="199" t="str">
        <f t="shared" si="114"/>
        <v/>
      </c>
      <c r="BK1205" s="199" t="str">
        <f t="shared" si="115"/>
        <v/>
      </c>
      <c r="BL1205" s="199" t="str">
        <f t="shared" si="116"/>
        <v/>
      </c>
      <c r="BM1205" s="199" t="str">
        <f t="shared" si="117"/>
        <v/>
      </c>
      <c r="BN1205" s="199" t="str">
        <f t="shared" si="118"/>
        <v/>
      </c>
      <c r="BO1205" s="199" t="str">
        <f t="shared" si="119"/>
        <v/>
      </c>
      <c r="BP1205" s="199" t="str">
        <f t="shared" si="120"/>
        <v/>
      </c>
      <c r="BQ1205" s="202" t="str">
        <f t="shared" si="121"/>
        <v/>
      </c>
      <c r="BR1205" s="200" t="str">
        <f t="shared" si="122"/>
        <v/>
      </c>
      <c r="BS1205" s="202" t="str">
        <f t="shared" si="123"/>
        <v/>
      </c>
    </row>
    <row r="1206" spans="1:71" ht="7.25" customHeight="1">
      <c r="A1206" s="21"/>
      <c r="B1206" s="294"/>
      <c r="C1206" s="294"/>
      <c r="D1206" s="294"/>
      <c r="E1206" s="294"/>
      <c r="F1206" s="294"/>
      <c r="G1206" s="294"/>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R1206" s="127" t="str">
        <f>IF(AS1206="","",MAX(AR$868:AR1205)+1)</f>
        <v/>
      </c>
      <c r="BD1206" s="127" t="str">
        <f>IF(BE1206="","",MAX(BD$868:BD1205)+1)</f>
        <v/>
      </c>
      <c r="BG1206" s="200" t="str">
        <f t="shared" si="111"/>
        <v/>
      </c>
      <c r="BH1206" s="199" t="str">
        <f t="shared" si="112"/>
        <v/>
      </c>
      <c r="BI1206" s="199" t="str">
        <f t="shared" si="113"/>
        <v/>
      </c>
      <c r="BJ1206" s="199" t="str">
        <f t="shared" si="114"/>
        <v/>
      </c>
      <c r="BK1206" s="199" t="str">
        <f t="shared" si="115"/>
        <v/>
      </c>
      <c r="BL1206" s="199" t="str">
        <f t="shared" si="116"/>
        <v/>
      </c>
      <c r="BM1206" s="199" t="str">
        <f t="shared" si="117"/>
        <v/>
      </c>
      <c r="BN1206" s="199" t="str">
        <f t="shared" si="118"/>
        <v/>
      </c>
      <c r="BO1206" s="199" t="str">
        <f t="shared" si="119"/>
        <v/>
      </c>
      <c r="BP1206" s="199" t="str">
        <f t="shared" si="120"/>
        <v/>
      </c>
      <c r="BQ1206" s="202" t="str">
        <f t="shared" si="121"/>
        <v/>
      </c>
      <c r="BR1206" s="200" t="str">
        <f t="shared" si="122"/>
        <v/>
      </c>
      <c r="BS1206" s="202" t="str">
        <f t="shared" si="123"/>
        <v/>
      </c>
    </row>
    <row r="1207" spans="1:71" ht="20.149999999999999" customHeight="1">
      <c r="A1207" s="53"/>
      <c r="B1207" s="308" t="s">
        <v>698</v>
      </c>
      <c r="C1207" s="308"/>
      <c r="D1207" s="308"/>
      <c r="E1207" s="308"/>
      <c r="F1207" s="308"/>
      <c r="G1207" s="308"/>
      <c r="H1207" s="372">
        <f>VLOOKUP($AG1207,PriceList,3,FALSE)</f>
        <v>10.199999999999999</v>
      </c>
      <c r="I1207" s="372"/>
      <c r="J1207" s="373"/>
      <c r="K1207" s="342"/>
      <c r="L1207" s="343"/>
      <c r="M1207" s="343"/>
      <c r="N1207" s="344"/>
      <c r="O1207" s="341"/>
      <c r="P1207" s="341"/>
      <c r="Q1207" s="340"/>
      <c r="R1207" s="340"/>
      <c r="S1207" s="341"/>
      <c r="T1207" s="341"/>
      <c r="U1207" s="340"/>
      <c r="V1207" s="340"/>
      <c r="W1207" s="341"/>
      <c r="X1207" s="341"/>
      <c r="Y1207" s="340"/>
      <c r="Z1207" s="340"/>
      <c r="AA1207" s="341"/>
      <c r="AB1207" s="341"/>
      <c r="AC1207" s="345">
        <f>(SUM(O1207:AB1208))*H1207</f>
        <v>0</v>
      </c>
      <c r="AD1207" s="346"/>
      <c r="AE1207" s="346"/>
      <c r="AF1207" s="21"/>
      <c r="AG1207" s="339" t="s">
        <v>699</v>
      </c>
      <c r="AJ1207" s="90" t="b">
        <f>OR(ISERROR(AC1207),ISERROR(H1207))</f>
        <v>0</v>
      </c>
      <c r="AQ1207" s="63" t="str">
        <f>IFERROR(LEFT(B1207,SEARCH("
",B1207)),B1207)</f>
        <v>4kg Bag of Ice</v>
      </c>
      <c r="AR1207" s="127" t="str">
        <f>IF(AS1207="","",MAX(AR$868:AR1206)+1)</f>
        <v/>
      </c>
      <c r="AS1207" s="176" t="str">
        <f>IF(SUM(O1207:AB1207)&gt;0,AQ1207,"")</f>
        <v/>
      </c>
      <c r="AT1207" s="177" t="str">
        <f>IF(O1207&gt;0,O1207,"")</f>
        <v/>
      </c>
      <c r="AU1207" s="178" t="str">
        <f>IF(Q1207&gt;0,Q1207,"")</f>
        <v/>
      </c>
      <c r="AV1207" s="178" t="str">
        <f>IF(S1207&gt;0,S1207,"")</f>
        <v/>
      </c>
      <c r="AW1207" s="178" t="str">
        <f>IF(U1207&gt;0,U1207,"")</f>
        <v/>
      </c>
      <c r="AX1207" s="178" t="str">
        <f>IF(W1207&gt;0,W1207,"")</f>
        <v/>
      </c>
      <c r="AY1207" s="179" t="str">
        <f>IF(Y1207&gt;0,Y1207,"")</f>
        <v/>
      </c>
      <c r="AZ1207" s="179" t="str">
        <f>IF(AA1207&gt;0,AA1207,"")</f>
        <v/>
      </c>
      <c r="BA1207" s="179" t="str">
        <f>IF(SUM(O1207:AB1207)&gt;0,(SUM(O1207:AB1207)*H1207),"")</f>
        <v/>
      </c>
      <c r="BB1207" s="179" t="str">
        <f>IF(SUM(O1207:AB1207)&gt;0,K1207,"")</f>
        <v/>
      </c>
      <c r="BC1207" s="196" t="str">
        <f>IF(SUM(O1207:AB1207)&gt;0,"ITEM","")</f>
        <v/>
      </c>
      <c r="BD1207" s="127" t="str">
        <f>IF(BE1207="","",MAX(BD$868:BD1206)+1)</f>
        <v/>
      </c>
      <c r="BG1207" s="200" t="str">
        <f t="shared" si="111"/>
        <v/>
      </c>
      <c r="BH1207" s="199" t="str">
        <f t="shared" si="112"/>
        <v/>
      </c>
      <c r="BI1207" s="199" t="str">
        <f t="shared" si="113"/>
        <v/>
      </c>
      <c r="BJ1207" s="199" t="str">
        <f t="shared" si="114"/>
        <v/>
      </c>
      <c r="BK1207" s="199" t="str">
        <f t="shared" si="115"/>
        <v/>
      </c>
      <c r="BL1207" s="199" t="str">
        <f t="shared" si="116"/>
        <v/>
      </c>
      <c r="BM1207" s="199" t="str">
        <f t="shared" si="117"/>
        <v/>
      </c>
      <c r="BN1207" s="199" t="str">
        <f t="shared" si="118"/>
        <v/>
      </c>
      <c r="BO1207" s="199" t="str">
        <f t="shared" si="119"/>
        <v/>
      </c>
      <c r="BP1207" s="199" t="str">
        <f t="shared" si="120"/>
        <v/>
      </c>
      <c r="BQ1207" s="202" t="str">
        <f t="shared" si="121"/>
        <v/>
      </c>
      <c r="BR1207" s="200" t="str">
        <f t="shared" si="122"/>
        <v/>
      </c>
      <c r="BS1207" s="202" t="str">
        <f t="shared" si="123"/>
        <v/>
      </c>
    </row>
    <row r="1208" spans="1:71" ht="20.149999999999999" customHeight="1">
      <c r="A1208" s="53"/>
      <c r="B1208" s="308"/>
      <c r="C1208" s="308"/>
      <c r="D1208" s="308"/>
      <c r="E1208" s="308"/>
      <c r="F1208" s="308"/>
      <c r="G1208" s="308"/>
      <c r="H1208" s="372"/>
      <c r="I1208" s="372"/>
      <c r="J1208" s="373"/>
      <c r="K1208" s="342"/>
      <c r="L1208" s="343"/>
      <c r="M1208" s="343"/>
      <c r="N1208" s="344"/>
      <c r="O1208" s="341"/>
      <c r="P1208" s="341"/>
      <c r="Q1208" s="340"/>
      <c r="R1208" s="340"/>
      <c r="S1208" s="341"/>
      <c r="T1208" s="341"/>
      <c r="U1208" s="340"/>
      <c r="V1208" s="340"/>
      <c r="W1208" s="341"/>
      <c r="X1208" s="341"/>
      <c r="Y1208" s="340"/>
      <c r="Z1208" s="340"/>
      <c r="AA1208" s="341"/>
      <c r="AB1208" s="341"/>
      <c r="AC1208" s="345"/>
      <c r="AD1208" s="346"/>
      <c r="AE1208" s="346"/>
      <c r="AF1208" s="21"/>
      <c r="AG1208" s="339"/>
      <c r="AQ1208" s="63" t="str">
        <f>IFERROR(LEFT(B1207,SEARCH("
",B1207)),B1207)</f>
        <v>4kg Bag of Ice</v>
      </c>
      <c r="AR1208" s="127" t="str">
        <f>IF(AS1208="","",MAX(AR$868:AR1207)+1)</f>
        <v/>
      </c>
      <c r="AS1208" s="140" t="str">
        <f>IF(SUM(O1208:AB1208)&gt;0,AQ1208,"")</f>
        <v/>
      </c>
      <c r="AT1208" s="175" t="str">
        <f>IF(O1208&gt;0,O1208,"")</f>
        <v/>
      </c>
      <c r="AU1208" s="143" t="str">
        <f>IF(Q1208&gt;0,Q1208,"")</f>
        <v/>
      </c>
      <c r="AV1208" s="143" t="str">
        <f>IF(S1208&gt;0,S1208,"")</f>
        <v/>
      </c>
      <c r="AW1208" s="143" t="str">
        <f>IF(U1208&gt;0,U1208,"")</f>
        <v/>
      </c>
      <c r="AX1208" s="143" t="str">
        <f>IF(W1208&gt;0,W1208,"")</f>
        <v/>
      </c>
      <c r="AY1208" s="144" t="str">
        <f>IF(Y1208&gt;0,Y1208,"")</f>
        <v/>
      </c>
      <c r="AZ1208" s="144" t="str">
        <f>IF(AA1208&gt;0,AA1208,"")</f>
        <v/>
      </c>
      <c r="BA1208" s="179" t="str">
        <f>IF(SUM(O1208:AB1208)&gt;0,(SUM(O1208:AB1208)*H1207),"")</f>
        <v/>
      </c>
      <c r="BB1208" s="179" t="str">
        <f>IF(SUM(O1208:AB1208)&gt;0,K1208,"")</f>
        <v/>
      </c>
      <c r="BC1208" s="197" t="str">
        <f>IF(SUM(O1208:AB1208)&gt;0,"ITEM","")</f>
        <v/>
      </c>
      <c r="BD1208" s="127" t="str">
        <f>IF(BE1208="","",MAX(BD$868:BD1207)+1)</f>
        <v/>
      </c>
      <c r="BG1208" s="200" t="str">
        <f t="shared" si="111"/>
        <v/>
      </c>
      <c r="BH1208" s="199" t="str">
        <f t="shared" si="112"/>
        <v/>
      </c>
      <c r="BI1208" s="199" t="str">
        <f t="shared" si="113"/>
        <v/>
      </c>
      <c r="BJ1208" s="199" t="str">
        <f t="shared" si="114"/>
        <v/>
      </c>
      <c r="BK1208" s="199" t="str">
        <f t="shared" si="115"/>
        <v/>
      </c>
      <c r="BL1208" s="199" t="str">
        <f t="shared" si="116"/>
        <v/>
      </c>
      <c r="BM1208" s="199" t="str">
        <f t="shared" si="117"/>
        <v/>
      </c>
      <c r="BN1208" s="199" t="str">
        <f t="shared" si="118"/>
        <v/>
      </c>
      <c r="BO1208" s="199" t="str">
        <f t="shared" si="119"/>
        <v/>
      </c>
      <c r="BP1208" s="199" t="str">
        <f t="shared" si="120"/>
        <v/>
      </c>
      <c r="BQ1208" s="202" t="str">
        <f t="shared" si="121"/>
        <v/>
      </c>
      <c r="BR1208" s="200" t="str">
        <f t="shared" si="122"/>
        <v/>
      </c>
      <c r="BS1208" s="202" t="str">
        <f t="shared" si="123"/>
        <v/>
      </c>
    </row>
    <row r="1209" spans="1:71" ht="7.25" customHeight="1">
      <c r="A1209" s="21"/>
      <c r="B1209" s="294"/>
      <c r="C1209" s="294"/>
      <c r="D1209" s="294"/>
      <c r="E1209" s="294"/>
      <c r="F1209" s="294"/>
      <c r="G1209" s="294"/>
      <c r="H1209" s="21"/>
      <c r="I1209" s="21"/>
      <c r="J1209" s="21"/>
      <c r="K1209" s="21"/>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R1209" s="127" t="str">
        <f>IF(AS1209="","",MAX(AR$868:AR1208)+1)</f>
        <v/>
      </c>
      <c r="BD1209" s="127" t="str">
        <f>IF(BE1209="","",MAX(BD$868:BD1208)+1)</f>
        <v/>
      </c>
      <c r="BG1209" s="200" t="str">
        <f t="shared" si="111"/>
        <v/>
      </c>
      <c r="BH1209" s="199" t="str">
        <f t="shared" si="112"/>
        <v/>
      </c>
      <c r="BI1209" s="199" t="str">
        <f t="shared" si="113"/>
        <v/>
      </c>
      <c r="BJ1209" s="199" t="str">
        <f t="shared" si="114"/>
        <v/>
      </c>
      <c r="BK1209" s="199" t="str">
        <f t="shared" si="115"/>
        <v/>
      </c>
      <c r="BL1209" s="199" t="str">
        <f t="shared" si="116"/>
        <v/>
      </c>
      <c r="BM1209" s="199" t="str">
        <f t="shared" si="117"/>
        <v/>
      </c>
      <c r="BN1209" s="199" t="str">
        <f t="shared" si="118"/>
        <v/>
      </c>
      <c r="BO1209" s="199" t="str">
        <f t="shared" si="119"/>
        <v/>
      </c>
      <c r="BP1209" s="199" t="str">
        <f t="shared" si="120"/>
        <v/>
      </c>
      <c r="BQ1209" s="202" t="str">
        <f t="shared" si="121"/>
        <v/>
      </c>
      <c r="BR1209" s="200" t="str">
        <f t="shared" si="122"/>
        <v/>
      </c>
      <c r="BS1209" s="202" t="str">
        <f t="shared" si="123"/>
        <v/>
      </c>
    </row>
    <row r="1210" spans="1:71" ht="20.149999999999999" customHeight="1">
      <c r="A1210" s="53"/>
      <c r="B1210" s="308" t="s">
        <v>700</v>
      </c>
      <c r="C1210" s="308"/>
      <c r="D1210" s="308"/>
      <c r="E1210" s="308"/>
      <c r="F1210" s="308"/>
      <c r="G1210" s="308"/>
      <c r="H1210" s="372">
        <f>VLOOKUP($AG1210,PriceList,3,FALSE)</f>
        <v>19.25</v>
      </c>
      <c r="I1210" s="372"/>
      <c r="J1210" s="373"/>
      <c r="K1210" s="342"/>
      <c r="L1210" s="343"/>
      <c r="M1210" s="343"/>
      <c r="N1210" s="344"/>
      <c r="O1210" s="341"/>
      <c r="P1210" s="341"/>
      <c r="Q1210" s="340"/>
      <c r="R1210" s="340"/>
      <c r="S1210" s="341"/>
      <c r="T1210" s="341"/>
      <c r="U1210" s="340"/>
      <c r="V1210" s="340"/>
      <c r="W1210" s="341"/>
      <c r="X1210" s="341"/>
      <c r="Y1210" s="340"/>
      <c r="Z1210" s="340"/>
      <c r="AA1210" s="341"/>
      <c r="AB1210" s="341"/>
      <c r="AC1210" s="345">
        <f>(SUM(O1210:AB1211))*H1210</f>
        <v>0</v>
      </c>
      <c r="AD1210" s="346"/>
      <c r="AE1210" s="346"/>
      <c r="AF1210" s="21"/>
      <c r="AG1210" s="339" t="s">
        <v>701</v>
      </c>
      <c r="AJ1210" s="90" t="b">
        <f>OR(ISERROR(AC1210),ISERROR(H1210))</f>
        <v>0</v>
      </c>
      <c r="AQ1210" s="63" t="str">
        <f>IFERROR(LEFT(B1210,SEARCH("
",B1210)),B1210)</f>
        <v>9kg Bag of Ice</v>
      </c>
      <c r="AR1210" s="127" t="str">
        <f>IF(AS1210="","",MAX(AR$868:AR1209)+1)</f>
        <v/>
      </c>
      <c r="AS1210" s="176" t="str">
        <f>IF(SUM(O1210:AB1210)&gt;0,AQ1210,"")</f>
        <v/>
      </c>
      <c r="AT1210" s="177" t="str">
        <f>IF(O1210&gt;0,O1210,"")</f>
        <v/>
      </c>
      <c r="AU1210" s="178" t="str">
        <f>IF(Q1210&gt;0,Q1210,"")</f>
        <v/>
      </c>
      <c r="AV1210" s="178" t="str">
        <f>IF(S1210&gt;0,S1210,"")</f>
        <v/>
      </c>
      <c r="AW1210" s="178" t="str">
        <f>IF(U1210&gt;0,U1210,"")</f>
        <v/>
      </c>
      <c r="AX1210" s="178" t="str">
        <f>IF(W1210&gt;0,W1210,"")</f>
        <v/>
      </c>
      <c r="AY1210" s="179" t="str">
        <f>IF(Y1210&gt;0,Y1210,"")</f>
        <v/>
      </c>
      <c r="AZ1210" s="179" t="str">
        <f>IF(AA1210&gt;0,AA1210,"")</f>
        <v/>
      </c>
      <c r="BA1210" s="179" t="str">
        <f>IF(SUM(O1210:AB1210)&gt;0,(SUM(O1210:AB1210)*H1210),"")</f>
        <v/>
      </c>
      <c r="BB1210" s="179" t="str">
        <f>IF(SUM(O1210:AB1210)&gt;0,K1210,"")</f>
        <v/>
      </c>
      <c r="BC1210" s="196" t="str">
        <f>IF(SUM(O1210:AB1210)&gt;0,"ITEM","")</f>
        <v/>
      </c>
      <c r="BD1210" s="127" t="str">
        <f>IF(BE1210="","",MAX(BD$868:BD1209)+1)</f>
        <v/>
      </c>
      <c r="BG1210" s="200" t="str">
        <f t="shared" si="111"/>
        <v/>
      </c>
      <c r="BH1210" s="199" t="str">
        <f t="shared" si="112"/>
        <v/>
      </c>
      <c r="BI1210" s="199" t="str">
        <f t="shared" si="113"/>
        <v/>
      </c>
      <c r="BJ1210" s="199" t="str">
        <f t="shared" si="114"/>
        <v/>
      </c>
      <c r="BK1210" s="199" t="str">
        <f t="shared" si="115"/>
        <v/>
      </c>
      <c r="BL1210" s="199" t="str">
        <f t="shared" si="116"/>
        <v/>
      </c>
      <c r="BM1210" s="199" t="str">
        <f t="shared" si="117"/>
        <v/>
      </c>
      <c r="BN1210" s="199" t="str">
        <f t="shared" si="118"/>
        <v/>
      </c>
      <c r="BO1210" s="199" t="str">
        <f t="shared" si="119"/>
        <v/>
      </c>
      <c r="BP1210" s="199" t="str">
        <f t="shared" si="120"/>
        <v/>
      </c>
      <c r="BQ1210" s="202" t="str">
        <f t="shared" si="121"/>
        <v/>
      </c>
      <c r="BR1210" s="200" t="str">
        <f t="shared" si="122"/>
        <v/>
      </c>
      <c r="BS1210" s="202" t="str">
        <f t="shared" si="123"/>
        <v/>
      </c>
    </row>
    <row r="1211" spans="1:71" ht="20.149999999999999" customHeight="1">
      <c r="A1211" s="53"/>
      <c r="B1211" s="308"/>
      <c r="C1211" s="308"/>
      <c r="D1211" s="308"/>
      <c r="E1211" s="308"/>
      <c r="F1211" s="308"/>
      <c r="G1211" s="308"/>
      <c r="H1211" s="372"/>
      <c r="I1211" s="372"/>
      <c r="J1211" s="373"/>
      <c r="K1211" s="342"/>
      <c r="L1211" s="343"/>
      <c r="M1211" s="343"/>
      <c r="N1211" s="344"/>
      <c r="O1211" s="341"/>
      <c r="P1211" s="341"/>
      <c r="Q1211" s="340"/>
      <c r="R1211" s="340"/>
      <c r="S1211" s="341"/>
      <c r="T1211" s="341"/>
      <c r="U1211" s="340"/>
      <c r="V1211" s="340"/>
      <c r="W1211" s="341"/>
      <c r="X1211" s="341"/>
      <c r="Y1211" s="340"/>
      <c r="Z1211" s="340"/>
      <c r="AA1211" s="341"/>
      <c r="AB1211" s="341"/>
      <c r="AC1211" s="345"/>
      <c r="AD1211" s="346"/>
      <c r="AE1211" s="346"/>
      <c r="AF1211" s="21"/>
      <c r="AG1211" s="339"/>
      <c r="AQ1211" s="63" t="str">
        <f>IFERROR(LEFT(B1210,SEARCH("
",B1210)),B1210)</f>
        <v>9kg Bag of Ice</v>
      </c>
      <c r="AR1211" s="127" t="str">
        <f>IF(AS1211="","",MAX(AR$868:AR1210)+1)</f>
        <v/>
      </c>
      <c r="AS1211" s="140" t="str">
        <f>IF(SUM(O1211:AB1211)&gt;0,AQ1211,"")</f>
        <v/>
      </c>
      <c r="AT1211" s="175" t="str">
        <f>IF(O1211&gt;0,O1211,"")</f>
        <v/>
      </c>
      <c r="AU1211" s="143" t="str">
        <f>IF(Q1211&gt;0,Q1211,"")</f>
        <v/>
      </c>
      <c r="AV1211" s="143" t="str">
        <f>IF(S1211&gt;0,S1211,"")</f>
        <v/>
      </c>
      <c r="AW1211" s="143" t="str">
        <f>IF(U1211&gt;0,U1211,"")</f>
        <v/>
      </c>
      <c r="AX1211" s="143" t="str">
        <f>IF(W1211&gt;0,W1211,"")</f>
        <v/>
      </c>
      <c r="AY1211" s="144" t="str">
        <f>IF(Y1211&gt;0,Y1211,"")</f>
        <v/>
      </c>
      <c r="AZ1211" s="144" t="str">
        <f>IF(AA1211&gt;0,AA1211,"")</f>
        <v/>
      </c>
      <c r="BA1211" s="179" t="str">
        <f>IF(SUM(O1211:AB1211)&gt;0,(SUM(O1211:AB1211)*H1210),"")</f>
        <v/>
      </c>
      <c r="BB1211" s="179" t="str">
        <f>IF(SUM(O1211:AB1211)&gt;0,K1211,"")</f>
        <v/>
      </c>
      <c r="BC1211" s="197" t="str">
        <f>IF(SUM(O1211:AB1211)&gt;0,"ITEM","")</f>
        <v/>
      </c>
      <c r="BD1211" s="127" t="str">
        <f>IF(BE1211="","",MAX(BD$868:BD1210)+1)</f>
        <v/>
      </c>
      <c r="BG1211" s="200" t="str">
        <f t="shared" si="111"/>
        <v/>
      </c>
      <c r="BH1211" s="199" t="str">
        <f t="shared" si="112"/>
        <v/>
      </c>
      <c r="BI1211" s="199" t="str">
        <f t="shared" si="113"/>
        <v/>
      </c>
      <c r="BJ1211" s="199" t="str">
        <f t="shared" si="114"/>
        <v/>
      </c>
      <c r="BK1211" s="199" t="str">
        <f t="shared" si="115"/>
        <v/>
      </c>
      <c r="BL1211" s="199" t="str">
        <f t="shared" si="116"/>
        <v/>
      </c>
      <c r="BM1211" s="199" t="str">
        <f t="shared" si="117"/>
        <v/>
      </c>
      <c r="BN1211" s="199" t="str">
        <f t="shared" si="118"/>
        <v/>
      </c>
      <c r="BO1211" s="199" t="str">
        <f t="shared" si="119"/>
        <v/>
      </c>
      <c r="BP1211" s="199" t="str">
        <f t="shared" si="120"/>
        <v/>
      </c>
      <c r="BQ1211" s="202" t="str">
        <f t="shared" si="121"/>
        <v/>
      </c>
      <c r="BR1211" s="200" t="str">
        <f t="shared" si="122"/>
        <v/>
      </c>
      <c r="BS1211" s="202" t="str">
        <f t="shared" si="123"/>
        <v/>
      </c>
    </row>
    <row r="1212" spans="1:71" ht="7.25" customHeight="1">
      <c r="A1212" s="21"/>
      <c r="B1212" s="21"/>
      <c r="C1212" s="21"/>
      <c r="D1212" s="21"/>
      <c r="E1212" s="21"/>
      <c r="F1212" s="21"/>
      <c r="G1212" s="21"/>
      <c r="H1212" s="21"/>
      <c r="I1212" s="21"/>
      <c r="J1212" s="21"/>
      <c r="K1212" s="21"/>
      <c r="L1212" s="21"/>
      <c r="M1212" s="21"/>
      <c r="N1212" s="21"/>
      <c r="O1212" s="21"/>
      <c r="P1212" s="21"/>
      <c r="Q1212" s="21"/>
      <c r="R1212" s="21"/>
      <c r="S1212" s="21"/>
      <c r="T1212" s="21"/>
      <c r="U1212" s="21"/>
      <c r="V1212" s="21"/>
      <c r="W1212" s="21"/>
      <c r="X1212" s="21"/>
      <c r="Y1212" s="21"/>
      <c r="Z1212" s="21"/>
      <c r="AA1212" s="21"/>
      <c r="AB1212" s="21"/>
      <c r="AC1212" s="21"/>
      <c r="AD1212" s="21"/>
      <c r="AE1212" s="21"/>
      <c r="AF1212" s="21"/>
      <c r="AR1212" s="127" t="str">
        <f>IF(AS1212="","",MAX(AR$868:AR1211)+1)</f>
        <v/>
      </c>
      <c r="BD1212" s="127" t="str">
        <f>IF(BE1212="","",MAX(BD$868:BD1211)+1)</f>
        <v/>
      </c>
      <c r="BF1212" s="187" t="b">
        <f>NOT(ISBLANK(E1213))</f>
        <v>0</v>
      </c>
      <c r="BG1212" s="200" t="str">
        <f t="shared" si="111"/>
        <v/>
      </c>
      <c r="BH1212" s="199" t="str">
        <f t="shared" si="112"/>
        <v/>
      </c>
      <c r="BI1212" s="199" t="str">
        <f t="shared" si="113"/>
        <v/>
      </c>
      <c r="BJ1212" s="199" t="str">
        <f t="shared" si="114"/>
        <v/>
      </c>
      <c r="BK1212" s="199" t="str">
        <f t="shared" si="115"/>
        <v/>
      </c>
      <c r="BL1212" s="199" t="str">
        <f t="shared" si="116"/>
        <v/>
      </c>
      <c r="BM1212" s="199" t="str">
        <f t="shared" si="117"/>
        <v/>
      </c>
      <c r="BN1212" s="199" t="str">
        <f t="shared" si="118"/>
        <v/>
      </c>
      <c r="BO1212" s="199" t="str">
        <f t="shared" si="119"/>
        <v/>
      </c>
      <c r="BP1212" s="199" t="str">
        <f t="shared" si="120"/>
        <v/>
      </c>
      <c r="BQ1212" s="202" t="str">
        <f t="shared" si="121"/>
        <v/>
      </c>
      <c r="BR1212" s="200" t="str">
        <f t="shared" si="122"/>
        <v/>
      </c>
      <c r="BS1212" s="202" t="str">
        <f t="shared" si="123"/>
        <v/>
      </c>
    </row>
    <row r="1213" spans="1:71" ht="25.25" customHeight="1">
      <c r="A1213" s="53"/>
      <c r="B1213" s="649" t="s">
        <v>44</v>
      </c>
      <c r="C1213" s="649"/>
      <c r="D1213" s="649"/>
      <c r="E1213" s="452"/>
      <c r="F1213" s="453"/>
      <c r="G1213" s="453"/>
      <c r="H1213" s="453"/>
      <c r="I1213" s="453"/>
      <c r="J1213" s="453"/>
      <c r="K1213" s="453"/>
      <c r="L1213" s="453"/>
      <c r="M1213" s="453"/>
      <c r="N1213" s="453"/>
      <c r="O1213" s="453"/>
      <c r="P1213" s="453"/>
      <c r="Q1213" s="453"/>
      <c r="R1213" s="453"/>
      <c r="S1213" s="453"/>
      <c r="T1213" s="453"/>
      <c r="U1213" s="453"/>
      <c r="V1213" s="453"/>
      <c r="W1213" s="453"/>
      <c r="X1213" s="453"/>
      <c r="Y1213" s="453"/>
      <c r="Z1213" s="453"/>
      <c r="AA1213" s="453"/>
      <c r="AB1213" s="453"/>
      <c r="AC1213" s="453"/>
      <c r="AD1213" s="453"/>
      <c r="AE1213" s="454"/>
      <c r="AF1213" s="21"/>
      <c r="AR1213" s="127" t="str">
        <f>IF(AS1213="","",MAX(AR$868:AR1212)+1)</f>
        <v/>
      </c>
      <c r="BD1213" s="127" t="str">
        <f>IF(BE1213="","",MAX(BD$868:BD1212)+1)</f>
        <v/>
      </c>
      <c r="BE1213" s="176" t="str">
        <f>IF(BF1212=TRUE,E1213,"")</f>
        <v/>
      </c>
      <c r="BF1213" s="176" t="str">
        <f>IF(BF1212=TRUE,"NOTE","")</f>
        <v/>
      </c>
      <c r="BG1213" s="200" t="str">
        <f t="shared" si="111"/>
        <v/>
      </c>
      <c r="BH1213" s="199" t="str">
        <f t="shared" si="112"/>
        <v/>
      </c>
      <c r="BI1213" s="199" t="str">
        <f t="shared" si="113"/>
        <v/>
      </c>
      <c r="BJ1213" s="199" t="str">
        <f t="shared" si="114"/>
        <v/>
      </c>
      <c r="BK1213" s="199" t="str">
        <f t="shared" si="115"/>
        <v/>
      </c>
      <c r="BL1213" s="199" t="str">
        <f t="shared" si="116"/>
        <v/>
      </c>
      <c r="BM1213" s="199" t="str">
        <f t="shared" si="117"/>
        <v/>
      </c>
      <c r="BN1213" s="199" t="str">
        <f t="shared" si="118"/>
        <v/>
      </c>
      <c r="BO1213" s="199" t="str">
        <f t="shared" si="119"/>
        <v/>
      </c>
      <c r="BP1213" s="199" t="str">
        <f t="shared" si="120"/>
        <v/>
      </c>
      <c r="BQ1213" s="202" t="str">
        <f t="shared" si="121"/>
        <v/>
      </c>
      <c r="BR1213" s="200" t="str">
        <f t="shared" si="122"/>
        <v/>
      </c>
      <c r="BS1213" s="202" t="str">
        <f t="shared" si="123"/>
        <v/>
      </c>
    </row>
    <row r="1214" spans="1:71" ht="10.25" customHeight="1">
      <c r="A1214" s="53"/>
      <c r="B1214" s="9"/>
      <c r="C1214" s="48"/>
      <c r="D1214" s="48"/>
      <c r="E1214" s="48"/>
      <c r="F1214" s="48"/>
      <c r="G1214" s="48"/>
      <c r="H1214" s="48"/>
      <c r="I1214" s="48"/>
      <c r="J1214" s="48"/>
      <c r="K1214" s="48"/>
      <c r="L1214" s="48"/>
      <c r="M1214" s="48"/>
      <c r="N1214" s="48"/>
      <c r="O1214" s="48"/>
      <c r="P1214" s="48"/>
      <c r="Q1214" s="48"/>
      <c r="R1214" s="48"/>
      <c r="S1214" s="48"/>
      <c r="T1214" s="48"/>
      <c r="U1214" s="48"/>
      <c r="V1214" s="48"/>
      <c r="W1214" s="48"/>
      <c r="X1214" s="48"/>
      <c r="Y1214" s="48"/>
      <c r="Z1214" s="48"/>
      <c r="AA1214" s="48"/>
      <c r="AB1214" s="48"/>
      <c r="AC1214" s="48"/>
      <c r="AD1214" s="48"/>
      <c r="AE1214" s="48"/>
      <c r="AF1214" s="21"/>
      <c r="AR1214" s="127" t="str">
        <f>IF(AS1214="","",MAX(AR$868:AR1213)+1)</f>
        <v/>
      </c>
      <c r="BD1214" s="127" t="str">
        <f>IF(BE1214="","",MAX(BD$868:BD1213)+1)</f>
        <v/>
      </c>
      <c r="BG1214" s="200" t="str">
        <f t="shared" si="111"/>
        <v/>
      </c>
      <c r="BH1214" s="199" t="str">
        <f t="shared" si="112"/>
        <v/>
      </c>
      <c r="BI1214" s="199" t="str">
        <f t="shared" si="113"/>
        <v/>
      </c>
      <c r="BJ1214" s="199" t="str">
        <f t="shared" si="114"/>
        <v/>
      </c>
      <c r="BK1214" s="199" t="str">
        <f t="shared" si="115"/>
        <v/>
      </c>
      <c r="BL1214" s="199" t="str">
        <f t="shared" si="116"/>
        <v/>
      </c>
      <c r="BM1214" s="199" t="str">
        <f t="shared" si="117"/>
        <v/>
      </c>
      <c r="BN1214" s="199" t="str">
        <f t="shared" si="118"/>
        <v/>
      </c>
      <c r="BO1214" s="199" t="str">
        <f t="shared" si="119"/>
        <v/>
      </c>
      <c r="BP1214" s="199" t="str">
        <f t="shared" si="120"/>
        <v/>
      </c>
      <c r="BQ1214" s="202" t="str">
        <f t="shared" si="121"/>
        <v/>
      </c>
      <c r="BR1214" s="200" t="str">
        <f t="shared" si="122"/>
        <v/>
      </c>
      <c r="BS1214" s="202" t="str">
        <f t="shared" si="123"/>
        <v/>
      </c>
    </row>
    <row r="1215" spans="1:71" ht="20.149999999999999" customHeight="1">
      <c r="A1215" s="413">
        <f>A1143+1</f>
        <v>21</v>
      </c>
      <c r="B1215" s="413"/>
      <c r="C1215" s="65"/>
      <c r="D1215" s="65"/>
      <c r="E1215" s="65"/>
      <c r="F1215" s="65"/>
      <c r="G1215" s="65"/>
      <c r="H1215" s="65"/>
      <c r="I1215" s="65"/>
      <c r="J1215" s="65"/>
      <c r="K1215" s="65"/>
      <c r="L1215" s="65"/>
      <c r="M1215" s="65"/>
      <c r="N1215" s="65"/>
      <c r="O1215" s="65"/>
      <c r="P1215" s="65"/>
      <c r="Q1215" s="65"/>
      <c r="R1215" s="65"/>
      <c r="S1215" s="65"/>
      <c r="T1215" s="65"/>
      <c r="U1215" s="65"/>
      <c r="V1215" s="65"/>
      <c r="W1215" s="65"/>
      <c r="X1215" s="65"/>
      <c r="Y1215" s="65"/>
      <c r="Z1215" s="65"/>
      <c r="AA1215" s="65"/>
      <c r="AB1215" s="65"/>
      <c r="AC1215" s="65"/>
      <c r="AD1215" s="65"/>
      <c r="AE1215" s="7"/>
      <c r="AF1215" s="7"/>
      <c r="AR1215" s="127" t="str">
        <f>IF(AS1215="","",MAX(AR$868:AR1214)+1)</f>
        <v/>
      </c>
      <c r="BD1215" s="127" t="str">
        <f>IF(BE1215="","",MAX(BD$868:BD1214)+1)</f>
        <v/>
      </c>
      <c r="BG1215" s="200" t="str">
        <f t="shared" si="111"/>
        <v/>
      </c>
      <c r="BH1215" s="199" t="str">
        <f t="shared" si="112"/>
        <v/>
      </c>
      <c r="BI1215" s="199" t="str">
        <f t="shared" si="113"/>
        <v/>
      </c>
      <c r="BJ1215" s="199" t="str">
        <f t="shared" si="114"/>
        <v/>
      </c>
      <c r="BK1215" s="199" t="str">
        <f t="shared" si="115"/>
        <v/>
      </c>
      <c r="BL1215" s="199" t="str">
        <f t="shared" si="116"/>
        <v/>
      </c>
      <c r="BM1215" s="199" t="str">
        <f t="shared" si="117"/>
        <v/>
      </c>
      <c r="BN1215" s="199" t="str">
        <f t="shared" si="118"/>
        <v/>
      </c>
      <c r="BO1215" s="199" t="str">
        <f t="shared" si="119"/>
        <v/>
      </c>
      <c r="BP1215" s="199" t="str">
        <f t="shared" si="120"/>
        <v/>
      </c>
      <c r="BQ1215" s="202" t="str">
        <f t="shared" si="121"/>
        <v/>
      </c>
      <c r="BR1215" s="200" t="str">
        <f t="shared" si="122"/>
        <v/>
      </c>
      <c r="BS1215" s="202" t="str">
        <f t="shared" si="123"/>
        <v/>
      </c>
    </row>
    <row r="1216" spans="1:71" ht="10.25" customHeight="1" thickBot="1">
      <c r="A1216" s="53"/>
      <c r="B1216" s="9"/>
      <c r="C1216" s="48"/>
      <c r="D1216" s="48"/>
      <c r="E1216" s="48"/>
      <c r="F1216" s="48"/>
      <c r="G1216" s="48"/>
      <c r="H1216" s="48"/>
      <c r="I1216" s="48"/>
      <c r="J1216" s="48"/>
      <c r="K1216" s="48"/>
      <c r="L1216" s="48"/>
      <c r="M1216" s="48"/>
      <c r="N1216" s="48"/>
      <c r="O1216" s="48"/>
      <c r="P1216" s="48"/>
      <c r="Q1216" s="48"/>
      <c r="R1216" s="48"/>
      <c r="S1216" s="48"/>
      <c r="T1216" s="48"/>
      <c r="U1216" s="48"/>
      <c r="V1216" s="48"/>
      <c r="W1216" s="48"/>
      <c r="X1216" s="48"/>
      <c r="Y1216" s="48"/>
      <c r="Z1216" s="48"/>
      <c r="AA1216" s="48"/>
      <c r="AB1216" s="48"/>
      <c r="AC1216" s="48"/>
      <c r="AD1216" s="48"/>
      <c r="AE1216" s="48"/>
      <c r="AF1216" s="21"/>
      <c r="AR1216" s="127" t="str">
        <f>IF(AS1216="","",MAX(AR$868:AR1215)+1)</f>
        <v/>
      </c>
      <c r="BD1216" s="127" t="str">
        <f>IF(BE1216="","",MAX(BD$868:BD1215)+1)</f>
        <v/>
      </c>
      <c r="BF1216" s="187" t="b">
        <f>NOT(ISBLANK(E1249))</f>
        <v>0</v>
      </c>
      <c r="BG1216" s="200" t="str">
        <f t="shared" si="111"/>
        <v/>
      </c>
      <c r="BH1216" s="199" t="str">
        <f t="shared" si="112"/>
        <v/>
      </c>
      <c r="BI1216" s="199" t="str">
        <f t="shared" si="113"/>
        <v/>
      </c>
      <c r="BJ1216" s="199" t="str">
        <f t="shared" si="114"/>
        <v/>
      </c>
      <c r="BK1216" s="199" t="str">
        <f t="shared" si="115"/>
        <v/>
      </c>
      <c r="BL1216" s="199" t="str">
        <f t="shared" si="116"/>
        <v/>
      </c>
      <c r="BM1216" s="199" t="str">
        <f t="shared" si="117"/>
        <v/>
      </c>
      <c r="BN1216" s="199" t="str">
        <f t="shared" si="118"/>
        <v/>
      </c>
      <c r="BO1216" s="199" t="str">
        <f t="shared" si="119"/>
        <v/>
      </c>
      <c r="BP1216" s="199" t="str">
        <f t="shared" si="120"/>
        <v/>
      </c>
      <c r="BQ1216" s="202" t="str">
        <f t="shared" si="121"/>
        <v/>
      </c>
      <c r="BR1216" s="200" t="str">
        <f t="shared" si="122"/>
        <v/>
      </c>
      <c r="BS1216" s="202" t="str">
        <f t="shared" si="123"/>
        <v/>
      </c>
    </row>
    <row r="1217" spans="1:71" ht="25.25" customHeight="1" thickBot="1">
      <c r="A1217" s="21"/>
      <c r="B1217" s="365" t="s">
        <v>702</v>
      </c>
      <c r="C1217" s="366"/>
      <c r="D1217" s="366"/>
      <c r="E1217" s="366"/>
      <c r="F1217" s="366"/>
      <c r="G1217" s="366"/>
      <c r="H1217" s="366"/>
      <c r="I1217" s="366"/>
      <c r="J1217" s="366"/>
      <c r="K1217" s="366"/>
      <c r="L1217" s="366"/>
      <c r="M1217" s="366"/>
      <c r="N1217" s="366"/>
      <c r="O1217" s="366"/>
      <c r="P1217" s="366"/>
      <c r="Q1217" s="366"/>
      <c r="R1217" s="366"/>
      <c r="S1217" s="366"/>
      <c r="T1217" s="366"/>
      <c r="U1217" s="366"/>
      <c r="V1217" s="366"/>
      <c r="W1217" s="366"/>
      <c r="X1217" s="366"/>
      <c r="Y1217" s="366"/>
      <c r="Z1217" s="366"/>
      <c r="AA1217" s="366"/>
      <c r="AB1217" s="366"/>
      <c r="AC1217" s="366"/>
      <c r="AD1217" s="366"/>
      <c r="AE1217" s="367"/>
      <c r="AF1217" s="21"/>
      <c r="AQ1217" s="184" t="str">
        <f>B1217</f>
        <v>Snacks</v>
      </c>
      <c r="AR1217" s="127" t="str">
        <f>IF(AS1217="","",MAX(AR$868:AR1216)+1)</f>
        <v/>
      </c>
      <c r="AS1217" s="180" t="str">
        <f>IF(AQ1221&gt;0,AQ1217,"")</f>
        <v/>
      </c>
      <c r="AT1217" s="181" t="str">
        <f>IF(AQ1221&gt;0,IF(ISBLANK(O1221),"",O1221),"")</f>
        <v/>
      </c>
      <c r="AU1217" s="182" t="str">
        <f>IF(AQ1221&gt;0,IF(ISBLANK(Q1221),"",Q1221),"")</f>
        <v/>
      </c>
      <c r="AV1217" s="182" t="str">
        <f>IF(AQ1221&gt;0,IF(ISBLANK(S1221),"",S1221),"")</f>
        <v/>
      </c>
      <c r="AW1217" s="182" t="str">
        <f>IF(AQ1221&gt;0,IF(ISBLANK(U1221),"",U1221),"")</f>
        <v/>
      </c>
      <c r="AX1217" s="182" t="str">
        <f>IF(AQ1221&gt;0,IF(ISBLANK(W1221),"",W1221),"")</f>
        <v/>
      </c>
      <c r="AY1217" s="183" t="str">
        <f>IF(AQ1221&gt;0,IF(ISBLANK(Y1221),"",Y1221),"")</f>
        <v/>
      </c>
      <c r="AZ1217" s="183" t="str">
        <f>IF(AQ1221&gt;0,IF(ISBLANK(AA1221),"",AA1221),"")</f>
        <v/>
      </c>
      <c r="BC1217" s="195" t="str">
        <f>IF(AQ1221&gt;0,"HEADING","")</f>
        <v/>
      </c>
      <c r="BD1217" s="127" t="str">
        <f>IF(BE1217="","",MAX(BD$868:BD1216)+1)</f>
        <v/>
      </c>
      <c r="BE1217" s="180" t="str">
        <f>IF(BF1216=TRUE,AQ1217,"")</f>
        <v/>
      </c>
      <c r="BF1217" s="195" t="str">
        <f>IF(BF1216=TRUE,"HEADING","")</f>
        <v/>
      </c>
      <c r="BG1217" s="200" t="str">
        <f t="shared" si="111"/>
        <v/>
      </c>
      <c r="BH1217" s="199" t="str">
        <f t="shared" si="112"/>
        <v/>
      </c>
      <c r="BI1217" s="199" t="str">
        <f t="shared" si="113"/>
        <v/>
      </c>
      <c r="BJ1217" s="199" t="str">
        <f t="shared" si="114"/>
        <v/>
      </c>
      <c r="BK1217" s="199" t="str">
        <f t="shared" si="115"/>
        <v/>
      </c>
      <c r="BL1217" s="199" t="str">
        <f t="shared" si="116"/>
        <v/>
      </c>
      <c r="BM1217" s="199" t="str">
        <f t="shared" si="117"/>
        <v/>
      </c>
      <c r="BN1217" s="199" t="str">
        <f t="shared" si="118"/>
        <v/>
      </c>
      <c r="BO1217" s="199" t="str">
        <f t="shared" si="119"/>
        <v/>
      </c>
      <c r="BP1217" s="199" t="str">
        <f t="shared" si="120"/>
        <v/>
      </c>
      <c r="BQ1217" s="202" t="str">
        <f t="shared" si="121"/>
        <v/>
      </c>
      <c r="BR1217" s="200" t="str">
        <f t="shared" si="122"/>
        <v/>
      </c>
      <c r="BS1217" s="202" t="str">
        <f t="shared" si="123"/>
        <v/>
      </c>
    </row>
    <row r="1218" spans="1:71" ht="7.25" customHeight="1">
      <c r="A1218" s="21"/>
      <c r="B1218" s="21"/>
      <c r="C1218" s="21"/>
      <c r="D1218" s="21"/>
      <c r="E1218" s="21"/>
      <c r="F1218" s="21"/>
      <c r="G1218" s="21"/>
      <c r="H1218" s="21"/>
      <c r="I1218" s="21"/>
      <c r="J1218" s="21"/>
      <c r="K1218" s="21"/>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c r="AR1218" s="127" t="str">
        <f>IF(AS1218="","",MAX(AR$868:AR1217)+1)</f>
        <v/>
      </c>
      <c r="BD1218" s="127" t="str">
        <f>IF(BE1218="","",MAX(BD$868:BD1217)+1)</f>
        <v/>
      </c>
      <c r="BG1218" s="200" t="str">
        <f t="shared" si="111"/>
        <v/>
      </c>
      <c r="BH1218" s="199" t="str">
        <f t="shared" si="112"/>
        <v/>
      </c>
      <c r="BI1218" s="199" t="str">
        <f t="shared" si="113"/>
        <v/>
      </c>
      <c r="BJ1218" s="199" t="str">
        <f t="shared" si="114"/>
        <v/>
      </c>
      <c r="BK1218" s="199" t="str">
        <f t="shared" si="115"/>
        <v/>
      </c>
      <c r="BL1218" s="199" t="str">
        <f t="shared" si="116"/>
        <v/>
      </c>
      <c r="BM1218" s="199" t="str">
        <f t="shared" si="117"/>
        <v/>
      </c>
      <c r="BN1218" s="199" t="str">
        <f t="shared" si="118"/>
        <v/>
      </c>
      <c r="BO1218" s="199" t="str">
        <f t="shared" si="119"/>
        <v/>
      </c>
      <c r="BP1218" s="199" t="str">
        <f t="shared" si="120"/>
        <v/>
      </c>
      <c r="BQ1218" s="202" t="str">
        <f t="shared" si="121"/>
        <v/>
      </c>
      <c r="BR1218" s="200" t="str">
        <f t="shared" si="122"/>
        <v/>
      </c>
      <c r="BS1218" s="202" t="str">
        <f t="shared" si="123"/>
        <v/>
      </c>
    </row>
    <row r="1219" spans="1:71" ht="20.149999999999999" customHeight="1">
      <c r="A1219" s="21"/>
      <c r="B1219" s="21"/>
      <c r="C1219" s="31"/>
      <c r="D1219" s="31"/>
      <c r="E1219" s="31"/>
      <c r="F1219" s="31"/>
      <c r="G1219" s="31"/>
      <c r="H1219" s="31"/>
      <c r="I1219" s="31"/>
      <c r="J1219" s="31"/>
      <c r="K1219" s="31"/>
      <c r="L1219" s="31"/>
      <c r="M1219" s="31"/>
      <c r="N1219" s="31"/>
      <c r="O1219" s="368" t="s">
        <v>525</v>
      </c>
      <c r="P1219" s="368"/>
      <c r="Q1219" s="368"/>
      <c r="R1219" s="368"/>
      <c r="S1219" s="368"/>
      <c r="T1219" s="368"/>
      <c r="U1219" s="368"/>
      <c r="V1219" s="368"/>
      <c r="W1219" s="368"/>
      <c r="X1219" s="368"/>
      <c r="Y1219" s="368"/>
      <c r="Z1219" s="368"/>
      <c r="AA1219" s="368"/>
      <c r="AB1219" s="368"/>
      <c r="AC1219" s="35"/>
      <c r="AD1219" s="35"/>
      <c r="AE1219" s="35"/>
      <c r="AF1219" s="21"/>
      <c r="AR1219" s="127" t="str">
        <f>IF(AS1219="","",MAX(AR$868:AR1218)+1)</f>
        <v/>
      </c>
      <c r="BD1219" s="127" t="str">
        <f>IF(BE1219="","",MAX(BD$868:BD1218)+1)</f>
        <v/>
      </c>
      <c r="BG1219" s="200" t="str">
        <f t="shared" si="111"/>
        <v/>
      </c>
      <c r="BH1219" s="199" t="str">
        <f t="shared" si="112"/>
        <v/>
      </c>
      <c r="BI1219" s="199" t="str">
        <f t="shared" si="113"/>
        <v/>
      </c>
      <c r="BJ1219" s="199" t="str">
        <f t="shared" si="114"/>
        <v/>
      </c>
      <c r="BK1219" s="199" t="str">
        <f t="shared" si="115"/>
        <v/>
      </c>
      <c r="BL1219" s="199" t="str">
        <f t="shared" si="116"/>
        <v/>
      </c>
      <c r="BM1219" s="199" t="str">
        <f t="shared" si="117"/>
        <v/>
      </c>
      <c r="BN1219" s="199" t="str">
        <f t="shared" si="118"/>
        <v/>
      </c>
      <c r="BO1219" s="199" t="str">
        <f t="shared" si="119"/>
        <v/>
      </c>
      <c r="BP1219" s="199" t="str">
        <f t="shared" si="120"/>
        <v/>
      </c>
      <c r="BQ1219" s="202" t="str">
        <f t="shared" si="121"/>
        <v/>
      </c>
      <c r="BR1219" s="200" t="str">
        <f t="shared" si="122"/>
        <v/>
      </c>
      <c r="BS1219" s="202" t="str">
        <f t="shared" si="123"/>
        <v/>
      </c>
    </row>
    <row r="1220" spans="1:71" ht="20.149999999999999" customHeight="1">
      <c r="A1220" s="21"/>
      <c r="B1220" s="369"/>
      <c r="C1220" s="369"/>
      <c r="D1220" s="369"/>
      <c r="E1220" s="369"/>
      <c r="F1220" s="369"/>
      <c r="G1220" s="369"/>
      <c r="H1220" s="21"/>
      <c r="I1220" s="26"/>
      <c r="J1220" s="26"/>
      <c r="K1220" s="21"/>
      <c r="L1220" s="26"/>
      <c r="M1220" s="26"/>
      <c r="N1220" s="26"/>
      <c r="O1220" s="370" t="s">
        <v>423</v>
      </c>
      <c r="P1220" s="370"/>
      <c r="Q1220" s="322" t="s">
        <v>424</v>
      </c>
      <c r="R1220" s="322"/>
      <c r="S1220" s="362" t="s">
        <v>425</v>
      </c>
      <c r="T1220" s="362"/>
      <c r="U1220" s="322" t="s">
        <v>426</v>
      </c>
      <c r="V1220" s="322"/>
      <c r="W1220" s="362" t="s">
        <v>427</v>
      </c>
      <c r="X1220" s="362"/>
      <c r="Y1220" s="322" t="s">
        <v>428</v>
      </c>
      <c r="Z1220" s="322"/>
      <c r="AA1220" s="362" t="s">
        <v>429</v>
      </c>
      <c r="AB1220" s="362"/>
      <c r="AC1220" s="21"/>
      <c r="AD1220" s="36"/>
      <c r="AE1220" s="36"/>
      <c r="AF1220" s="21"/>
      <c r="AQ1220" s="137" t="s">
        <v>533</v>
      </c>
      <c r="AR1220" s="127" t="str">
        <f>IF(AS1220="","",MAX(AR$868:AR1219)+1)</f>
        <v/>
      </c>
      <c r="BD1220" s="127" t="str">
        <f>IF(BE1220="","",MAX(BD$868:BD1219)+1)</f>
        <v/>
      </c>
      <c r="BG1220" s="200" t="str">
        <f t="shared" si="111"/>
        <v/>
      </c>
      <c r="BH1220" s="199" t="str">
        <f t="shared" si="112"/>
        <v/>
      </c>
      <c r="BI1220" s="199" t="str">
        <f t="shared" si="113"/>
        <v/>
      </c>
      <c r="BJ1220" s="199" t="str">
        <f t="shared" si="114"/>
        <v/>
      </c>
      <c r="BK1220" s="199" t="str">
        <f t="shared" si="115"/>
        <v/>
      </c>
      <c r="BL1220" s="199" t="str">
        <f t="shared" si="116"/>
        <v/>
      </c>
      <c r="BM1220" s="199" t="str">
        <f t="shared" si="117"/>
        <v/>
      </c>
      <c r="BN1220" s="199" t="str">
        <f t="shared" si="118"/>
        <v/>
      </c>
      <c r="BO1220" s="199" t="str">
        <f t="shared" si="119"/>
        <v/>
      </c>
      <c r="BP1220" s="199" t="str">
        <f t="shared" si="120"/>
        <v/>
      </c>
      <c r="BQ1220" s="202" t="str">
        <f t="shared" si="121"/>
        <v/>
      </c>
      <c r="BR1220" s="200" t="str">
        <f t="shared" si="122"/>
        <v/>
      </c>
      <c r="BS1220" s="202" t="str">
        <f t="shared" si="123"/>
        <v/>
      </c>
    </row>
    <row r="1221" spans="1:71" ht="20.149999999999999" customHeight="1">
      <c r="A1221" s="53"/>
      <c r="B1221" s="369"/>
      <c r="C1221" s="369"/>
      <c r="D1221" s="369"/>
      <c r="E1221" s="369"/>
      <c r="F1221" s="369"/>
      <c r="G1221" s="369"/>
      <c r="H1221" s="26"/>
      <c r="I1221" s="26"/>
      <c r="J1221" s="26"/>
      <c r="K1221" s="26"/>
      <c r="L1221" s="26"/>
      <c r="M1221" s="26"/>
      <c r="N1221" s="26"/>
      <c r="O1221" s="363"/>
      <c r="P1221" s="363"/>
      <c r="Q1221" s="330"/>
      <c r="R1221" s="330"/>
      <c r="S1221" s="326"/>
      <c r="T1221" s="327"/>
      <c r="U1221" s="330"/>
      <c r="V1221" s="330"/>
      <c r="W1221" s="326"/>
      <c r="X1221" s="327"/>
      <c r="Y1221" s="330"/>
      <c r="Z1221" s="330"/>
      <c r="AA1221" s="326"/>
      <c r="AB1221" s="327"/>
      <c r="AC1221" s="36"/>
      <c r="AD1221" s="36"/>
      <c r="AE1221" s="36"/>
      <c r="AF1221" s="21"/>
      <c r="AQ1221" s="137">
        <f>SUM($O1225:$AB1247)</f>
        <v>0</v>
      </c>
      <c r="AR1221" s="127" t="str">
        <f>IF(AS1221="","",MAX(AR$868:AR1220)+1)</f>
        <v/>
      </c>
      <c r="BC1221" s="198" t="str">
        <f>IF(AQ1221&gt;0,"DATE","")</f>
        <v/>
      </c>
      <c r="BD1221" s="127" t="str">
        <f>IF(BE1221="","",MAX(BD$868:BD1220)+1)</f>
        <v/>
      </c>
      <c r="BG1221" s="200" t="str">
        <f t="shared" si="111"/>
        <v/>
      </c>
      <c r="BH1221" s="199" t="str">
        <f t="shared" si="112"/>
        <v/>
      </c>
      <c r="BI1221" s="199" t="str">
        <f t="shared" si="113"/>
        <v/>
      </c>
      <c r="BJ1221" s="199" t="str">
        <f t="shared" si="114"/>
        <v/>
      </c>
      <c r="BK1221" s="199" t="str">
        <f t="shared" si="115"/>
        <v/>
      </c>
      <c r="BL1221" s="199" t="str">
        <f t="shared" si="116"/>
        <v/>
      </c>
      <c r="BM1221" s="199" t="str">
        <f t="shared" si="117"/>
        <v/>
      </c>
      <c r="BN1221" s="199" t="str">
        <f t="shared" si="118"/>
        <v/>
      </c>
      <c r="BO1221" s="199" t="str">
        <f t="shared" si="119"/>
        <v/>
      </c>
      <c r="BP1221" s="199" t="str">
        <f t="shared" si="120"/>
        <v/>
      </c>
      <c r="BQ1221" s="202" t="str">
        <f t="shared" si="121"/>
        <v/>
      </c>
      <c r="BR1221" s="200" t="str">
        <f t="shared" si="122"/>
        <v/>
      </c>
      <c r="BS1221" s="202" t="str">
        <f t="shared" si="123"/>
        <v/>
      </c>
    </row>
    <row r="1222" spans="1:71" ht="7.25" customHeight="1">
      <c r="A1222" s="21"/>
      <c r="B1222" s="21"/>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R1222" s="127" t="str">
        <f>IF(AS1222="","",MAX(AR$868:AR1221)+1)</f>
        <v/>
      </c>
      <c r="BD1222" s="127" t="str">
        <f>IF(BE1222="","",MAX(BD$868:BD1221)+1)</f>
        <v/>
      </c>
      <c r="BG1222" s="200" t="str">
        <f t="shared" si="111"/>
        <v/>
      </c>
      <c r="BH1222" s="199" t="str">
        <f t="shared" si="112"/>
        <v/>
      </c>
      <c r="BI1222" s="199" t="str">
        <f t="shared" si="113"/>
        <v/>
      </c>
      <c r="BJ1222" s="199" t="str">
        <f t="shared" si="114"/>
        <v/>
      </c>
      <c r="BK1222" s="199" t="str">
        <f t="shared" si="115"/>
        <v/>
      </c>
      <c r="BL1222" s="199" t="str">
        <f t="shared" si="116"/>
        <v/>
      </c>
      <c r="BM1222" s="199" t="str">
        <f t="shared" si="117"/>
        <v/>
      </c>
      <c r="BN1222" s="199" t="str">
        <f t="shared" si="118"/>
        <v/>
      </c>
      <c r="BO1222" s="199" t="str">
        <f t="shared" si="119"/>
        <v/>
      </c>
      <c r="BP1222" s="199" t="str">
        <f t="shared" si="120"/>
        <v/>
      </c>
      <c r="BQ1222" s="202" t="str">
        <f t="shared" si="121"/>
        <v/>
      </c>
      <c r="BR1222" s="200" t="str">
        <f t="shared" si="122"/>
        <v/>
      </c>
      <c r="BS1222" s="202" t="str">
        <f t="shared" si="123"/>
        <v/>
      </c>
    </row>
    <row r="1223" spans="1:71" ht="20.149999999999999" customHeight="1">
      <c r="A1223" s="53"/>
      <c r="B1223" s="368" t="s">
        <v>150</v>
      </c>
      <c r="C1223" s="368"/>
      <c r="D1223" s="368"/>
      <c r="E1223" s="368"/>
      <c r="F1223" s="368"/>
      <c r="G1223" s="368"/>
      <c r="H1223" s="361" t="s">
        <v>2735</v>
      </c>
      <c r="I1223" s="361"/>
      <c r="J1223" s="361"/>
      <c r="K1223" s="361" t="s">
        <v>395</v>
      </c>
      <c r="L1223" s="361"/>
      <c r="M1223" s="361"/>
      <c r="N1223" s="361"/>
      <c r="O1223" s="361" t="s">
        <v>530</v>
      </c>
      <c r="P1223" s="361"/>
      <c r="Q1223" s="361"/>
      <c r="R1223" s="361"/>
      <c r="S1223" s="361"/>
      <c r="T1223" s="361"/>
      <c r="U1223" s="361"/>
      <c r="V1223" s="361"/>
      <c r="W1223" s="361"/>
      <c r="X1223" s="361"/>
      <c r="Y1223" s="361"/>
      <c r="Z1223" s="361"/>
      <c r="AA1223" s="361"/>
      <c r="AB1223" s="361"/>
      <c r="AC1223" s="347" t="s">
        <v>392</v>
      </c>
      <c r="AD1223" s="347"/>
      <c r="AE1223" s="347"/>
      <c r="AF1223" s="21"/>
      <c r="AR1223" s="127" t="str">
        <f>IF(AS1223="","",MAX(AR$868:AR1222)+1)</f>
        <v/>
      </c>
      <c r="BD1223" s="127" t="str">
        <f>IF(BE1223="","",MAX(BD$868:BD1222)+1)</f>
        <v/>
      </c>
      <c r="BG1223" s="200" t="str">
        <f t="shared" si="111"/>
        <v/>
      </c>
      <c r="BH1223" s="199" t="str">
        <f t="shared" si="112"/>
        <v/>
      </c>
      <c r="BI1223" s="199" t="str">
        <f t="shared" si="113"/>
        <v/>
      </c>
      <c r="BJ1223" s="199" t="str">
        <f t="shared" si="114"/>
        <v/>
      </c>
      <c r="BK1223" s="199" t="str">
        <f t="shared" si="115"/>
        <v/>
      </c>
      <c r="BL1223" s="199" t="str">
        <f t="shared" si="116"/>
        <v/>
      </c>
      <c r="BM1223" s="199" t="str">
        <f t="shared" si="117"/>
        <v/>
      </c>
      <c r="BN1223" s="199" t="str">
        <f t="shared" si="118"/>
        <v/>
      </c>
      <c r="BO1223" s="199" t="str">
        <f t="shared" si="119"/>
        <v/>
      </c>
      <c r="BP1223" s="199" t="str">
        <f t="shared" si="120"/>
        <v/>
      </c>
      <c r="BQ1223" s="202" t="str">
        <f t="shared" si="121"/>
        <v/>
      </c>
      <c r="BR1223" s="200" t="str">
        <f t="shared" si="122"/>
        <v/>
      </c>
      <c r="BS1223" s="202" t="str">
        <f t="shared" si="123"/>
        <v/>
      </c>
    </row>
    <row r="1224" spans="1:71" ht="7.25" customHeight="1">
      <c r="A1224" s="21"/>
      <c r="B1224" s="21"/>
      <c r="C1224" s="21"/>
      <c r="D1224" s="21"/>
      <c r="E1224" s="21"/>
      <c r="F1224" s="21"/>
      <c r="G1224" s="21"/>
      <c r="H1224" s="21"/>
      <c r="I1224" s="21"/>
      <c r="J1224" s="21"/>
      <c r="K1224" s="21"/>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R1224" s="127" t="str">
        <f>IF(AS1224="","",MAX(AR$868:AR1223)+1)</f>
        <v/>
      </c>
      <c r="BD1224" s="127" t="str">
        <f>IF(BE1224="","",MAX(BD$868:BD1223)+1)</f>
        <v/>
      </c>
      <c r="BG1224" s="200" t="str">
        <f t="shared" si="111"/>
        <v/>
      </c>
      <c r="BH1224" s="199" t="str">
        <f t="shared" si="112"/>
        <v/>
      </c>
      <c r="BI1224" s="199" t="str">
        <f t="shared" si="113"/>
        <v/>
      </c>
      <c r="BJ1224" s="199" t="str">
        <f t="shared" si="114"/>
        <v/>
      </c>
      <c r="BK1224" s="199" t="str">
        <f t="shared" si="115"/>
        <v/>
      </c>
      <c r="BL1224" s="199" t="str">
        <f t="shared" si="116"/>
        <v/>
      </c>
      <c r="BM1224" s="199" t="str">
        <f t="shared" si="117"/>
        <v/>
      </c>
      <c r="BN1224" s="199" t="str">
        <f t="shared" si="118"/>
        <v/>
      </c>
      <c r="BO1224" s="199" t="str">
        <f t="shared" si="119"/>
        <v/>
      </c>
      <c r="BP1224" s="199" t="str">
        <f t="shared" si="120"/>
        <v/>
      </c>
      <c r="BQ1224" s="202" t="str">
        <f t="shared" si="121"/>
        <v/>
      </c>
      <c r="BR1224" s="200" t="str">
        <f t="shared" si="122"/>
        <v/>
      </c>
      <c r="BS1224" s="202" t="str">
        <f t="shared" si="123"/>
        <v/>
      </c>
    </row>
    <row r="1225" spans="1:71" ht="20.149999999999999" customHeight="1">
      <c r="A1225" s="53"/>
      <c r="B1225" s="308" t="s">
        <v>703</v>
      </c>
      <c r="C1225" s="308"/>
      <c r="D1225" s="308"/>
      <c r="E1225" s="308"/>
      <c r="F1225" s="308"/>
      <c r="G1225" s="308"/>
      <c r="H1225" s="372">
        <f>VLOOKUP($AG1225,PriceList,3,FALSE)</f>
        <v>15.55</v>
      </c>
      <c r="I1225" s="372"/>
      <c r="J1225" s="373"/>
      <c r="K1225" s="342"/>
      <c r="L1225" s="343"/>
      <c r="M1225" s="343"/>
      <c r="N1225" s="344"/>
      <c r="O1225" s="341"/>
      <c r="P1225" s="341"/>
      <c r="Q1225" s="340"/>
      <c r="R1225" s="340"/>
      <c r="S1225" s="341"/>
      <c r="T1225" s="341"/>
      <c r="U1225" s="340"/>
      <c r="V1225" s="340"/>
      <c r="W1225" s="341"/>
      <c r="X1225" s="341"/>
      <c r="Y1225" s="340"/>
      <c r="Z1225" s="340"/>
      <c r="AA1225" s="341"/>
      <c r="AB1225" s="341"/>
      <c r="AC1225" s="345">
        <f>(SUM(O1225:AB1226))*H1225</f>
        <v>0</v>
      </c>
      <c r="AD1225" s="346"/>
      <c r="AE1225" s="346"/>
      <c r="AF1225" s="21"/>
      <c r="AG1225" s="339" t="s">
        <v>704</v>
      </c>
      <c r="AJ1225" s="90" t="b">
        <f>OR(ISERROR(AC1225),ISERROR(H1225))</f>
        <v>0</v>
      </c>
      <c r="AQ1225" s="63" t="str">
        <f>IFERROR(LEFT(B1225,SEARCH("
",B1225)),B1225)</f>
        <v xml:space="preserve">Sweet Biscuits 1kg
</v>
      </c>
      <c r="AR1225" s="127" t="str">
        <f>IF(AS1225="","",MAX(AR$868:AR1224)+1)</f>
        <v/>
      </c>
      <c r="AS1225" s="176" t="str">
        <f>IF(SUM(O1225:AB1225)&gt;0,AQ1225,"")</f>
        <v/>
      </c>
      <c r="AT1225" s="177" t="str">
        <f>IF(O1225&gt;0,O1225,"")</f>
        <v/>
      </c>
      <c r="AU1225" s="178" t="str">
        <f>IF(Q1225&gt;0,Q1225,"")</f>
        <v/>
      </c>
      <c r="AV1225" s="178" t="str">
        <f>IF(S1225&gt;0,S1225,"")</f>
        <v/>
      </c>
      <c r="AW1225" s="178" t="str">
        <f>IF(U1225&gt;0,U1225,"")</f>
        <v/>
      </c>
      <c r="AX1225" s="178" t="str">
        <f>IF(W1225&gt;0,W1225,"")</f>
        <v/>
      </c>
      <c r="AY1225" s="179" t="str">
        <f>IF(Y1225&gt;0,Y1225,"")</f>
        <v/>
      </c>
      <c r="AZ1225" s="179" t="str">
        <f>IF(AA1225&gt;0,AA1225,"")</f>
        <v/>
      </c>
      <c r="BA1225" s="179" t="str">
        <f>IF(SUM(O1225:AB1225)&gt;0,(SUM(O1225:AB1225)*H1225),"")</f>
        <v/>
      </c>
      <c r="BB1225" s="179" t="str">
        <f>IF(SUM(O1225:AB1225)&gt;0,K1225,"")</f>
        <v/>
      </c>
      <c r="BC1225" s="196" t="str">
        <f>IF(SUM(O1225:AB1225)&gt;0,"ITEM","")</f>
        <v/>
      </c>
      <c r="BD1225" s="127" t="str">
        <f>IF(BE1225="","",MAX(BD$868:BD1224)+1)</f>
        <v/>
      </c>
      <c r="BG1225" s="200" t="str">
        <f t="shared" si="111"/>
        <v/>
      </c>
      <c r="BH1225" s="199" t="str">
        <f t="shared" si="112"/>
        <v/>
      </c>
      <c r="BI1225" s="199" t="str">
        <f t="shared" si="113"/>
        <v/>
      </c>
      <c r="BJ1225" s="199" t="str">
        <f t="shared" si="114"/>
        <v/>
      </c>
      <c r="BK1225" s="199" t="str">
        <f t="shared" si="115"/>
        <v/>
      </c>
      <c r="BL1225" s="199" t="str">
        <f t="shared" si="116"/>
        <v/>
      </c>
      <c r="BM1225" s="199" t="str">
        <f t="shared" si="117"/>
        <v/>
      </c>
      <c r="BN1225" s="199" t="str">
        <f t="shared" si="118"/>
        <v/>
      </c>
      <c r="BO1225" s="199" t="str">
        <f t="shared" si="119"/>
        <v/>
      </c>
      <c r="BP1225" s="199" t="str">
        <f t="shared" si="120"/>
        <v/>
      </c>
      <c r="BQ1225" s="202" t="str">
        <f t="shared" si="121"/>
        <v/>
      </c>
      <c r="BR1225" s="200" t="str">
        <f t="shared" si="122"/>
        <v/>
      </c>
      <c r="BS1225" s="202" t="str">
        <f t="shared" si="123"/>
        <v/>
      </c>
    </row>
    <row r="1226" spans="1:71" ht="20.149999999999999" customHeight="1">
      <c r="A1226" s="53"/>
      <c r="B1226" s="308"/>
      <c r="C1226" s="308"/>
      <c r="D1226" s="308"/>
      <c r="E1226" s="308"/>
      <c r="F1226" s="308"/>
      <c r="G1226" s="308"/>
      <c r="H1226" s="372"/>
      <c r="I1226" s="372"/>
      <c r="J1226" s="373"/>
      <c r="K1226" s="342"/>
      <c r="L1226" s="343"/>
      <c r="M1226" s="343"/>
      <c r="N1226" s="344"/>
      <c r="O1226" s="341"/>
      <c r="P1226" s="341"/>
      <c r="Q1226" s="340"/>
      <c r="R1226" s="340"/>
      <c r="S1226" s="341"/>
      <c r="T1226" s="341"/>
      <c r="U1226" s="340"/>
      <c r="V1226" s="340"/>
      <c r="W1226" s="341"/>
      <c r="X1226" s="341"/>
      <c r="Y1226" s="340"/>
      <c r="Z1226" s="340"/>
      <c r="AA1226" s="341"/>
      <c r="AB1226" s="341"/>
      <c r="AC1226" s="345"/>
      <c r="AD1226" s="346"/>
      <c r="AE1226" s="346"/>
      <c r="AF1226" s="21"/>
      <c r="AG1226" s="339"/>
      <c r="AQ1226" s="63" t="str">
        <f>IFERROR(LEFT(B1225,SEARCH("
",B1225)),B1225)</f>
        <v xml:space="preserve">Sweet Biscuits 1kg
</v>
      </c>
      <c r="AR1226" s="127" t="str">
        <f>IF(AS1226="","",MAX(AR$868:AR1225)+1)</f>
        <v/>
      </c>
      <c r="AS1226" s="140" t="str">
        <f>IF(SUM(O1226:AB1226)&gt;0,AQ1226,"")</f>
        <v/>
      </c>
      <c r="AT1226" s="175" t="str">
        <f>IF(O1226&gt;0,O1226,"")</f>
        <v/>
      </c>
      <c r="AU1226" s="143" t="str">
        <f>IF(Q1226&gt;0,Q1226,"")</f>
        <v/>
      </c>
      <c r="AV1226" s="143" t="str">
        <f>IF(S1226&gt;0,S1226,"")</f>
        <v/>
      </c>
      <c r="AW1226" s="143" t="str">
        <f>IF(U1226&gt;0,U1226,"")</f>
        <v/>
      </c>
      <c r="AX1226" s="143" t="str">
        <f>IF(W1226&gt;0,W1226,"")</f>
        <v/>
      </c>
      <c r="AY1226" s="144" t="str">
        <f>IF(Y1226&gt;0,Y1226,"")</f>
        <v/>
      </c>
      <c r="AZ1226" s="144" t="str">
        <f>IF(AA1226&gt;0,AA1226,"")</f>
        <v/>
      </c>
      <c r="BA1226" s="179" t="str">
        <f>IF(SUM(O1226:AB1226)&gt;0,(SUM(O1226:AB1226)*H1225),"")</f>
        <v/>
      </c>
      <c r="BB1226" s="179" t="str">
        <f>IF(SUM(O1226:AB1226)&gt;0,K1226,"")</f>
        <v/>
      </c>
      <c r="BC1226" s="197" t="str">
        <f>IF(SUM(O1226:AB1226)&gt;0,"ITEM","")</f>
        <v/>
      </c>
      <c r="BD1226" s="127" t="str">
        <f>IF(BE1226="","",MAX(BD$868:BD1225)+1)</f>
        <v/>
      </c>
      <c r="BG1226" s="200" t="str">
        <f t="shared" si="111"/>
        <v/>
      </c>
      <c r="BH1226" s="199" t="str">
        <f t="shared" si="112"/>
        <v/>
      </c>
      <c r="BI1226" s="199" t="str">
        <f t="shared" si="113"/>
        <v/>
      </c>
      <c r="BJ1226" s="199" t="str">
        <f t="shared" si="114"/>
        <v/>
      </c>
      <c r="BK1226" s="199" t="str">
        <f t="shared" si="115"/>
        <v/>
      </c>
      <c r="BL1226" s="199" t="str">
        <f t="shared" si="116"/>
        <v/>
      </c>
      <c r="BM1226" s="199" t="str">
        <f t="shared" si="117"/>
        <v/>
      </c>
      <c r="BN1226" s="199" t="str">
        <f t="shared" si="118"/>
        <v/>
      </c>
      <c r="BO1226" s="199" t="str">
        <f t="shared" si="119"/>
        <v/>
      </c>
      <c r="BP1226" s="199" t="str">
        <f t="shared" si="120"/>
        <v/>
      </c>
      <c r="BQ1226" s="202" t="str">
        <f t="shared" si="121"/>
        <v/>
      </c>
      <c r="BR1226" s="200" t="str">
        <f t="shared" si="122"/>
        <v/>
      </c>
      <c r="BS1226" s="202" t="str">
        <f t="shared" si="123"/>
        <v/>
      </c>
    </row>
    <row r="1227" spans="1:71" ht="7.25" customHeight="1">
      <c r="A1227" s="21"/>
      <c r="B1227" s="294"/>
      <c r="C1227" s="294"/>
      <c r="D1227" s="294"/>
      <c r="E1227" s="294"/>
      <c r="F1227" s="294"/>
      <c r="G1227" s="294"/>
      <c r="H1227" s="21"/>
      <c r="I1227" s="21"/>
      <c r="J1227" s="21"/>
      <c r="K1227" s="21"/>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R1227" s="127" t="str">
        <f>IF(AS1227="","",MAX(AR$868:AR1226)+1)</f>
        <v/>
      </c>
      <c r="BD1227" s="127" t="str">
        <f>IF(BE1227="","",MAX(BD$868:BD1226)+1)</f>
        <v/>
      </c>
      <c r="BG1227" s="200" t="str">
        <f t="shared" si="111"/>
        <v/>
      </c>
      <c r="BH1227" s="199" t="str">
        <f t="shared" si="112"/>
        <v/>
      </c>
      <c r="BI1227" s="199" t="str">
        <f t="shared" si="113"/>
        <v/>
      </c>
      <c r="BJ1227" s="199" t="str">
        <f t="shared" si="114"/>
        <v/>
      </c>
      <c r="BK1227" s="199" t="str">
        <f t="shared" si="115"/>
        <v/>
      </c>
      <c r="BL1227" s="199" t="str">
        <f t="shared" si="116"/>
        <v/>
      </c>
      <c r="BM1227" s="199" t="str">
        <f t="shared" si="117"/>
        <v/>
      </c>
      <c r="BN1227" s="199" t="str">
        <f t="shared" si="118"/>
        <v/>
      </c>
      <c r="BO1227" s="199" t="str">
        <f t="shared" si="119"/>
        <v/>
      </c>
      <c r="BP1227" s="199" t="str">
        <f t="shared" si="120"/>
        <v/>
      </c>
      <c r="BQ1227" s="202" t="str">
        <f t="shared" si="121"/>
        <v/>
      </c>
      <c r="BR1227" s="200" t="str">
        <f t="shared" si="122"/>
        <v/>
      </c>
      <c r="BS1227" s="202" t="str">
        <f t="shared" si="123"/>
        <v/>
      </c>
    </row>
    <row r="1228" spans="1:71" ht="25.25" customHeight="1">
      <c r="A1228" s="53"/>
      <c r="B1228" s="308" t="s">
        <v>705</v>
      </c>
      <c r="C1228" s="308"/>
      <c r="D1228" s="308"/>
      <c r="E1228" s="308"/>
      <c r="F1228" s="308"/>
      <c r="G1228" s="308"/>
      <c r="H1228" s="372">
        <f>VLOOKUP($AG1228,PriceList,3,FALSE)</f>
        <v>17.100000000000001</v>
      </c>
      <c r="I1228" s="372"/>
      <c r="J1228" s="373"/>
      <c r="K1228" s="342"/>
      <c r="L1228" s="343"/>
      <c r="M1228" s="343"/>
      <c r="N1228" s="344"/>
      <c r="O1228" s="341"/>
      <c r="P1228" s="341"/>
      <c r="Q1228" s="340"/>
      <c r="R1228" s="340"/>
      <c r="S1228" s="341"/>
      <c r="T1228" s="341"/>
      <c r="U1228" s="340"/>
      <c r="V1228" s="340"/>
      <c r="W1228" s="341"/>
      <c r="X1228" s="341"/>
      <c r="Y1228" s="340"/>
      <c r="Z1228" s="340"/>
      <c r="AA1228" s="341"/>
      <c r="AB1228" s="341"/>
      <c r="AC1228" s="345">
        <f>(SUM(O1228:AB1229))*H1228</f>
        <v>0</v>
      </c>
      <c r="AD1228" s="346"/>
      <c r="AE1228" s="346"/>
      <c r="AF1228" s="21"/>
      <c r="AG1228" s="339" t="s">
        <v>706</v>
      </c>
      <c r="AJ1228" s="90" t="b">
        <f>OR(ISERROR(AC1228),ISERROR(H1228))</f>
        <v>0</v>
      </c>
      <c r="AQ1228" s="63" t="str">
        <f>IFERROR(LEFT(B1228,SEARCH("
",B1228)),B1228)</f>
        <v xml:space="preserve">Border Luxury Biscuit Selection 800g
</v>
      </c>
      <c r="AR1228" s="127" t="str">
        <f>IF(AS1228="","",MAX(AR$868:AR1227)+1)</f>
        <v/>
      </c>
      <c r="AS1228" s="176" t="str">
        <f>IF(SUM(O1228:AB1228)&gt;0,AQ1228,"")</f>
        <v/>
      </c>
      <c r="AT1228" s="177" t="str">
        <f>IF(O1228&gt;0,O1228,"")</f>
        <v/>
      </c>
      <c r="AU1228" s="178" t="str">
        <f>IF(Q1228&gt;0,Q1228,"")</f>
        <v/>
      </c>
      <c r="AV1228" s="178" t="str">
        <f>IF(S1228&gt;0,S1228,"")</f>
        <v/>
      </c>
      <c r="AW1228" s="178" t="str">
        <f>IF(U1228&gt;0,U1228,"")</f>
        <v/>
      </c>
      <c r="AX1228" s="178" t="str">
        <f>IF(W1228&gt;0,W1228,"")</f>
        <v/>
      </c>
      <c r="AY1228" s="179" t="str">
        <f>IF(Y1228&gt;0,Y1228,"")</f>
        <v/>
      </c>
      <c r="AZ1228" s="179" t="str">
        <f>IF(AA1228&gt;0,AA1228,"")</f>
        <v/>
      </c>
      <c r="BA1228" s="179" t="str">
        <f>IF(SUM(O1228:AB1228)&gt;0,(SUM(O1228:AB1228)*H1228),"")</f>
        <v/>
      </c>
      <c r="BB1228" s="179" t="str">
        <f>IF(SUM(O1228:AB1228)&gt;0,K1228,"")</f>
        <v/>
      </c>
      <c r="BC1228" s="196" t="str">
        <f>IF(SUM(O1228:AB1228)&gt;0,"ITEM","")</f>
        <v/>
      </c>
      <c r="BD1228" s="127" t="str">
        <f>IF(BE1228="","",MAX(BD$868:BD1227)+1)</f>
        <v/>
      </c>
      <c r="BG1228" s="200" t="str">
        <f t="shared" si="111"/>
        <v/>
      </c>
      <c r="BH1228" s="199" t="str">
        <f t="shared" si="112"/>
        <v/>
      </c>
      <c r="BI1228" s="199" t="str">
        <f t="shared" si="113"/>
        <v/>
      </c>
      <c r="BJ1228" s="199" t="str">
        <f t="shared" si="114"/>
        <v/>
      </c>
      <c r="BK1228" s="199" t="str">
        <f t="shared" si="115"/>
        <v/>
      </c>
      <c r="BL1228" s="199" t="str">
        <f t="shared" si="116"/>
        <v/>
      </c>
      <c r="BM1228" s="199" t="str">
        <f t="shared" si="117"/>
        <v/>
      </c>
      <c r="BN1228" s="199" t="str">
        <f t="shared" si="118"/>
        <v/>
      </c>
      <c r="BO1228" s="199" t="str">
        <f t="shared" si="119"/>
        <v/>
      </c>
      <c r="BP1228" s="199" t="str">
        <f t="shared" si="120"/>
        <v/>
      </c>
      <c r="BQ1228" s="202" t="str">
        <f t="shared" si="121"/>
        <v/>
      </c>
      <c r="BR1228" s="200" t="str">
        <f t="shared" si="122"/>
        <v/>
      </c>
      <c r="BS1228" s="202" t="str">
        <f t="shared" si="123"/>
        <v/>
      </c>
    </row>
    <row r="1229" spans="1:71" ht="25.25" customHeight="1">
      <c r="A1229" s="53"/>
      <c r="B1229" s="308"/>
      <c r="C1229" s="308"/>
      <c r="D1229" s="308"/>
      <c r="E1229" s="308"/>
      <c r="F1229" s="308"/>
      <c r="G1229" s="308"/>
      <c r="H1229" s="372"/>
      <c r="I1229" s="372"/>
      <c r="J1229" s="373"/>
      <c r="K1229" s="342"/>
      <c r="L1229" s="343"/>
      <c r="M1229" s="343"/>
      <c r="N1229" s="344"/>
      <c r="O1229" s="341"/>
      <c r="P1229" s="341"/>
      <c r="Q1229" s="340"/>
      <c r="R1229" s="340"/>
      <c r="S1229" s="341"/>
      <c r="T1229" s="341"/>
      <c r="U1229" s="340"/>
      <c r="V1229" s="340"/>
      <c r="W1229" s="341"/>
      <c r="X1229" s="341"/>
      <c r="Y1229" s="340"/>
      <c r="Z1229" s="340"/>
      <c r="AA1229" s="341"/>
      <c r="AB1229" s="341"/>
      <c r="AC1229" s="345"/>
      <c r="AD1229" s="346"/>
      <c r="AE1229" s="346"/>
      <c r="AF1229" s="21"/>
      <c r="AG1229" s="339"/>
      <c r="AQ1229" s="63" t="str">
        <f>IFERROR(LEFT(B1228,SEARCH("
",B1228)),B1228)</f>
        <v xml:space="preserve">Border Luxury Biscuit Selection 800g
</v>
      </c>
      <c r="AR1229" s="127" t="str">
        <f>IF(AS1229="","",MAX(AR$868:AR1228)+1)</f>
        <v/>
      </c>
      <c r="AS1229" s="140" t="str">
        <f>IF(SUM(O1229:AB1229)&gt;0,AQ1229,"")</f>
        <v/>
      </c>
      <c r="AT1229" s="175" t="str">
        <f>IF(O1229&gt;0,O1229,"")</f>
        <v/>
      </c>
      <c r="AU1229" s="143" t="str">
        <f>IF(Q1229&gt;0,Q1229,"")</f>
        <v/>
      </c>
      <c r="AV1229" s="143" t="str">
        <f>IF(S1229&gt;0,S1229,"")</f>
        <v/>
      </c>
      <c r="AW1229" s="143" t="str">
        <f>IF(U1229&gt;0,U1229,"")</f>
        <v/>
      </c>
      <c r="AX1229" s="143" t="str">
        <f>IF(W1229&gt;0,W1229,"")</f>
        <v/>
      </c>
      <c r="AY1229" s="144" t="str">
        <f>IF(Y1229&gt;0,Y1229,"")</f>
        <v/>
      </c>
      <c r="AZ1229" s="144" t="str">
        <f>IF(AA1229&gt;0,AA1229,"")</f>
        <v/>
      </c>
      <c r="BA1229" s="179" t="str">
        <f>IF(SUM(O1229:AB1229)&gt;0,(SUM(O1229:AB1229)*H1228),"")</f>
        <v/>
      </c>
      <c r="BB1229" s="179" t="str">
        <f>IF(SUM(O1229:AB1229)&gt;0,K1229,"")</f>
        <v/>
      </c>
      <c r="BC1229" s="197" t="str">
        <f>IF(SUM(O1229:AB1229)&gt;0,"ITEM","")</f>
        <v/>
      </c>
      <c r="BD1229" s="127" t="str">
        <f>IF(BE1229="","",MAX(BD$868:BD1228)+1)</f>
        <v/>
      </c>
      <c r="BG1229" s="200" t="str">
        <f t="shared" si="111"/>
        <v/>
      </c>
      <c r="BH1229" s="199" t="str">
        <f t="shared" si="112"/>
        <v/>
      </c>
      <c r="BI1229" s="199" t="str">
        <f t="shared" si="113"/>
        <v/>
      </c>
      <c r="BJ1229" s="199" t="str">
        <f t="shared" si="114"/>
        <v/>
      </c>
      <c r="BK1229" s="199" t="str">
        <f t="shared" si="115"/>
        <v/>
      </c>
      <c r="BL1229" s="199" t="str">
        <f t="shared" si="116"/>
        <v/>
      </c>
      <c r="BM1229" s="199" t="str">
        <f t="shared" si="117"/>
        <v/>
      </c>
      <c r="BN1229" s="199" t="str">
        <f t="shared" si="118"/>
        <v/>
      </c>
      <c r="BO1229" s="199" t="str">
        <f t="shared" si="119"/>
        <v/>
      </c>
      <c r="BP1229" s="199" t="str">
        <f t="shared" si="120"/>
        <v/>
      </c>
      <c r="BQ1229" s="202" t="str">
        <f t="shared" si="121"/>
        <v/>
      </c>
      <c r="BR1229" s="200" t="str">
        <f t="shared" si="122"/>
        <v/>
      </c>
      <c r="BS1229" s="202" t="str">
        <f t="shared" si="123"/>
        <v/>
      </c>
    </row>
    <row r="1230" spans="1:71" ht="7.25" customHeight="1">
      <c r="A1230" s="21"/>
      <c r="B1230" s="294"/>
      <c r="C1230" s="294"/>
      <c r="D1230" s="294"/>
      <c r="E1230" s="294"/>
      <c r="F1230" s="294"/>
      <c r="G1230" s="294"/>
      <c r="H1230" s="21"/>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R1230" s="127" t="str">
        <f>IF(AS1230="","",MAX(AR$868:AR1229)+1)</f>
        <v/>
      </c>
      <c r="BD1230" s="127" t="str">
        <f>IF(BE1230="","",MAX(BD$868:BD1229)+1)</f>
        <v/>
      </c>
      <c r="BG1230" s="200" t="str">
        <f t="shared" si="111"/>
        <v/>
      </c>
      <c r="BH1230" s="199" t="str">
        <f t="shared" si="112"/>
        <v/>
      </c>
      <c r="BI1230" s="199" t="str">
        <f t="shared" si="113"/>
        <v/>
      </c>
      <c r="BJ1230" s="199" t="str">
        <f t="shared" si="114"/>
        <v/>
      </c>
      <c r="BK1230" s="199" t="str">
        <f t="shared" si="115"/>
        <v/>
      </c>
      <c r="BL1230" s="199" t="str">
        <f t="shared" si="116"/>
        <v/>
      </c>
      <c r="BM1230" s="199" t="str">
        <f t="shared" si="117"/>
        <v/>
      </c>
      <c r="BN1230" s="199" t="str">
        <f t="shared" si="118"/>
        <v/>
      </c>
      <c r="BO1230" s="199" t="str">
        <f t="shared" si="119"/>
        <v/>
      </c>
      <c r="BP1230" s="199" t="str">
        <f t="shared" si="120"/>
        <v/>
      </c>
      <c r="BQ1230" s="202" t="str">
        <f t="shared" si="121"/>
        <v/>
      </c>
      <c r="BR1230" s="200" t="str">
        <f t="shared" si="122"/>
        <v/>
      </c>
      <c r="BS1230" s="202" t="str">
        <f t="shared" si="123"/>
        <v/>
      </c>
    </row>
    <row r="1231" spans="1:71" ht="25.25" customHeight="1">
      <c r="A1231" s="53"/>
      <c r="B1231" s="308" t="s">
        <v>707</v>
      </c>
      <c r="C1231" s="308"/>
      <c r="D1231" s="308"/>
      <c r="E1231" s="308"/>
      <c r="F1231" s="308"/>
      <c r="G1231" s="308"/>
      <c r="H1231" s="372">
        <f>VLOOKUP($AG1231,PriceList,3,FALSE)</f>
        <v>6.4</v>
      </c>
      <c r="I1231" s="372"/>
      <c r="J1231" s="373"/>
      <c r="K1231" s="342"/>
      <c r="L1231" s="343"/>
      <c r="M1231" s="343"/>
      <c r="N1231" s="344"/>
      <c r="O1231" s="341"/>
      <c r="P1231" s="341"/>
      <c r="Q1231" s="340"/>
      <c r="R1231" s="340"/>
      <c r="S1231" s="341"/>
      <c r="T1231" s="341"/>
      <c r="U1231" s="340"/>
      <c r="V1231" s="340"/>
      <c r="W1231" s="341"/>
      <c r="X1231" s="341"/>
      <c r="Y1231" s="340"/>
      <c r="Z1231" s="340"/>
      <c r="AA1231" s="341"/>
      <c r="AB1231" s="341"/>
      <c r="AC1231" s="345">
        <f>(SUM(O1231:AB1232))*H1231</f>
        <v>0</v>
      </c>
      <c r="AD1231" s="346"/>
      <c r="AE1231" s="346"/>
      <c r="AF1231" s="21"/>
      <c r="AG1231" s="339" t="s">
        <v>708</v>
      </c>
      <c r="AJ1231" s="90" t="b">
        <f>OR(ISERROR(AC1231),ISERROR(H1231))</f>
        <v>0</v>
      </c>
      <c r="AQ1231" s="63" t="str">
        <f>IFERROR(LEFT(B1231,SEARCH("
",B1231)),B1231)</f>
        <v xml:space="preserve">Real Sea Salted Crisps
</v>
      </c>
      <c r="AR1231" s="127" t="str">
        <f>IF(AS1231="","",MAX(AR$868:AR1230)+1)</f>
        <v/>
      </c>
      <c r="AS1231" s="176" t="str">
        <f>IF(SUM(O1231:AB1231)&gt;0,AQ1231,"")</f>
        <v/>
      </c>
      <c r="AT1231" s="177" t="str">
        <f>IF(O1231&gt;0,O1231,"")</f>
        <v/>
      </c>
      <c r="AU1231" s="178" t="str">
        <f>IF(Q1231&gt;0,Q1231,"")</f>
        <v/>
      </c>
      <c r="AV1231" s="178" t="str">
        <f>IF(S1231&gt;0,S1231,"")</f>
        <v/>
      </c>
      <c r="AW1231" s="178" t="str">
        <f>IF(U1231&gt;0,U1231,"")</f>
        <v/>
      </c>
      <c r="AX1231" s="178" t="str">
        <f>IF(W1231&gt;0,W1231,"")</f>
        <v/>
      </c>
      <c r="AY1231" s="179" t="str">
        <f>IF(Y1231&gt;0,Y1231,"")</f>
        <v/>
      </c>
      <c r="AZ1231" s="179" t="str">
        <f>IF(AA1231&gt;0,AA1231,"")</f>
        <v/>
      </c>
      <c r="BA1231" s="179" t="str">
        <f>IF(SUM(O1231:AB1231)&gt;0,(SUM(O1231:AB1231)*H1231),"")</f>
        <v/>
      </c>
      <c r="BB1231" s="179" t="str">
        <f>IF(SUM(O1231:AB1231)&gt;0,K1231,"")</f>
        <v/>
      </c>
      <c r="BC1231" s="196" t="str">
        <f>IF(SUM(O1231:AB1231)&gt;0,"ITEM","")</f>
        <v/>
      </c>
      <c r="BD1231" s="127" t="str">
        <f>IF(BE1231="","",MAX(BD$868:BD1230)+1)</f>
        <v/>
      </c>
      <c r="BG1231" s="200" t="str">
        <f t="shared" si="111"/>
        <v/>
      </c>
      <c r="BH1231" s="199" t="str">
        <f t="shared" si="112"/>
        <v/>
      </c>
      <c r="BI1231" s="199" t="str">
        <f t="shared" si="113"/>
        <v/>
      </c>
      <c r="BJ1231" s="199" t="str">
        <f t="shared" si="114"/>
        <v/>
      </c>
      <c r="BK1231" s="199" t="str">
        <f t="shared" si="115"/>
        <v/>
      </c>
      <c r="BL1231" s="199" t="str">
        <f t="shared" si="116"/>
        <v/>
      </c>
      <c r="BM1231" s="199" t="str">
        <f t="shared" si="117"/>
        <v/>
      </c>
      <c r="BN1231" s="199" t="str">
        <f t="shared" si="118"/>
        <v/>
      </c>
      <c r="BO1231" s="199" t="str">
        <f t="shared" si="119"/>
        <v/>
      </c>
      <c r="BP1231" s="199" t="str">
        <f t="shared" si="120"/>
        <v/>
      </c>
      <c r="BQ1231" s="202" t="str">
        <f t="shared" si="121"/>
        <v/>
      </c>
      <c r="BR1231" s="200" t="str">
        <f t="shared" si="122"/>
        <v/>
      </c>
      <c r="BS1231" s="202" t="str">
        <f t="shared" si="123"/>
        <v/>
      </c>
    </row>
    <row r="1232" spans="1:71" ht="25.25" customHeight="1">
      <c r="A1232" s="53"/>
      <c r="B1232" s="308"/>
      <c r="C1232" s="308"/>
      <c r="D1232" s="308"/>
      <c r="E1232" s="308"/>
      <c r="F1232" s="308"/>
      <c r="G1232" s="308"/>
      <c r="H1232" s="372"/>
      <c r="I1232" s="372"/>
      <c r="J1232" s="373"/>
      <c r="K1232" s="342"/>
      <c r="L1232" s="343"/>
      <c r="M1232" s="343"/>
      <c r="N1232" s="344"/>
      <c r="O1232" s="341"/>
      <c r="P1232" s="341"/>
      <c r="Q1232" s="340"/>
      <c r="R1232" s="340"/>
      <c r="S1232" s="341"/>
      <c r="T1232" s="341"/>
      <c r="U1232" s="340"/>
      <c r="V1232" s="340"/>
      <c r="W1232" s="341"/>
      <c r="X1232" s="341"/>
      <c r="Y1232" s="340"/>
      <c r="Z1232" s="340"/>
      <c r="AA1232" s="341"/>
      <c r="AB1232" s="341"/>
      <c r="AC1232" s="345"/>
      <c r="AD1232" s="346"/>
      <c r="AE1232" s="346"/>
      <c r="AF1232" s="21"/>
      <c r="AG1232" s="339"/>
      <c r="AQ1232" s="63" t="str">
        <f>IFERROR(LEFT(B1231,SEARCH("
",B1231)),B1231)</f>
        <v xml:space="preserve">Real Sea Salted Crisps
</v>
      </c>
      <c r="AR1232" s="127" t="str">
        <f>IF(AS1232="","",MAX(AR$868:AR1231)+1)</f>
        <v/>
      </c>
      <c r="AS1232" s="140" t="str">
        <f>IF(SUM(O1232:AB1232)&gt;0,AQ1232,"")</f>
        <v/>
      </c>
      <c r="AT1232" s="175" t="str">
        <f>IF(O1232&gt;0,O1232,"")</f>
        <v/>
      </c>
      <c r="AU1232" s="143" t="str">
        <f>IF(Q1232&gt;0,Q1232,"")</f>
        <v/>
      </c>
      <c r="AV1232" s="143" t="str">
        <f>IF(S1232&gt;0,S1232,"")</f>
        <v/>
      </c>
      <c r="AW1232" s="143" t="str">
        <f>IF(U1232&gt;0,U1232,"")</f>
        <v/>
      </c>
      <c r="AX1232" s="143" t="str">
        <f>IF(W1232&gt;0,W1232,"")</f>
        <v/>
      </c>
      <c r="AY1232" s="144" t="str">
        <f>IF(Y1232&gt;0,Y1232,"")</f>
        <v/>
      </c>
      <c r="AZ1232" s="144" t="str">
        <f>IF(AA1232&gt;0,AA1232,"")</f>
        <v/>
      </c>
      <c r="BA1232" s="179" t="str">
        <f>IF(SUM(O1232:AB1232)&gt;0,(SUM(O1232:AB1232)*H1231),"")</f>
        <v/>
      </c>
      <c r="BB1232" s="179" t="str">
        <f>IF(SUM(O1232:AB1232)&gt;0,K1232,"")</f>
        <v/>
      </c>
      <c r="BC1232" s="197" t="str">
        <f>IF(SUM(O1232:AB1232)&gt;0,"ITEM","")</f>
        <v/>
      </c>
      <c r="BD1232" s="127" t="str">
        <f>IF(BE1232="","",MAX(BD$868:BD1231)+1)</f>
        <v/>
      </c>
      <c r="BG1232" s="200" t="str">
        <f t="shared" si="111"/>
        <v/>
      </c>
      <c r="BH1232" s="199" t="str">
        <f t="shared" si="112"/>
        <v/>
      </c>
      <c r="BI1232" s="199" t="str">
        <f t="shared" si="113"/>
        <v/>
      </c>
      <c r="BJ1232" s="199" t="str">
        <f t="shared" si="114"/>
        <v/>
      </c>
      <c r="BK1232" s="199" t="str">
        <f t="shared" si="115"/>
        <v/>
      </c>
      <c r="BL1232" s="199" t="str">
        <f t="shared" si="116"/>
        <v/>
      </c>
      <c r="BM1232" s="199" t="str">
        <f t="shared" si="117"/>
        <v/>
      </c>
      <c r="BN1232" s="199" t="str">
        <f t="shared" si="118"/>
        <v/>
      </c>
      <c r="BO1232" s="199" t="str">
        <f t="shared" si="119"/>
        <v/>
      </c>
      <c r="BP1232" s="199" t="str">
        <f t="shared" si="120"/>
        <v/>
      </c>
      <c r="BQ1232" s="202" t="str">
        <f t="shared" si="121"/>
        <v/>
      </c>
      <c r="BR1232" s="200" t="str">
        <f t="shared" si="122"/>
        <v/>
      </c>
      <c r="BS1232" s="202" t="str">
        <f t="shared" si="123"/>
        <v/>
      </c>
    </row>
    <row r="1233" spans="1:71" ht="7.25" customHeight="1">
      <c r="A1233" s="21"/>
      <c r="B1233" s="294"/>
      <c r="C1233" s="294"/>
      <c r="D1233" s="294"/>
      <c r="E1233" s="294"/>
      <c r="F1233" s="294"/>
      <c r="G1233" s="294"/>
      <c r="H1233" s="21"/>
      <c r="I1233" s="21"/>
      <c r="J1233" s="21"/>
      <c r="K1233" s="21"/>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R1233" s="127" t="str">
        <f>IF(AS1233="","",MAX(AR$868:AR1232)+1)</f>
        <v/>
      </c>
      <c r="BD1233" s="127" t="str">
        <f>IF(BE1233="","",MAX(BD$868:BD1232)+1)</f>
        <v/>
      </c>
      <c r="BG1233" s="200" t="str">
        <f t="shared" si="111"/>
        <v/>
      </c>
      <c r="BH1233" s="199" t="str">
        <f t="shared" si="112"/>
        <v/>
      </c>
      <c r="BI1233" s="199" t="str">
        <f t="shared" si="113"/>
        <v/>
      </c>
      <c r="BJ1233" s="199" t="str">
        <f t="shared" si="114"/>
        <v/>
      </c>
      <c r="BK1233" s="199" t="str">
        <f t="shared" si="115"/>
        <v/>
      </c>
      <c r="BL1233" s="199" t="str">
        <f t="shared" si="116"/>
        <v/>
      </c>
      <c r="BM1233" s="199" t="str">
        <f t="shared" si="117"/>
        <v/>
      </c>
      <c r="BN1233" s="199" t="str">
        <f t="shared" si="118"/>
        <v/>
      </c>
      <c r="BO1233" s="199" t="str">
        <f t="shared" si="119"/>
        <v/>
      </c>
      <c r="BP1233" s="199" t="str">
        <f t="shared" si="120"/>
        <v/>
      </c>
      <c r="BQ1233" s="202" t="str">
        <f t="shared" si="121"/>
        <v/>
      </c>
      <c r="BR1233" s="200" t="str">
        <f t="shared" si="122"/>
        <v/>
      </c>
      <c r="BS1233" s="202" t="str">
        <f t="shared" si="123"/>
        <v/>
      </c>
    </row>
    <row r="1234" spans="1:71" ht="20.149999999999999" customHeight="1">
      <c r="A1234" s="53"/>
      <c r="B1234" s="308" t="s">
        <v>709</v>
      </c>
      <c r="C1234" s="308"/>
      <c r="D1234" s="308"/>
      <c r="E1234" s="308"/>
      <c r="F1234" s="308"/>
      <c r="G1234" s="308"/>
      <c r="H1234" s="372">
        <f>VLOOKUP($AG1234,PriceList,3,FALSE)</f>
        <v>6.4</v>
      </c>
      <c r="I1234" s="372"/>
      <c r="J1234" s="373"/>
      <c r="K1234" s="342"/>
      <c r="L1234" s="343"/>
      <c r="M1234" s="343"/>
      <c r="N1234" s="344"/>
      <c r="O1234" s="341"/>
      <c r="P1234" s="341"/>
      <c r="Q1234" s="340"/>
      <c r="R1234" s="340"/>
      <c r="S1234" s="341"/>
      <c r="T1234" s="341"/>
      <c r="U1234" s="340"/>
      <c r="V1234" s="340"/>
      <c r="W1234" s="341"/>
      <c r="X1234" s="341"/>
      <c r="Y1234" s="340"/>
      <c r="Z1234" s="340"/>
      <c r="AA1234" s="341"/>
      <c r="AB1234" s="341"/>
      <c r="AC1234" s="345">
        <f>(SUM(O1234:AB1235))*H1234</f>
        <v>0</v>
      </c>
      <c r="AD1234" s="346"/>
      <c r="AE1234" s="346"/>
      <c r="AF1234" s="21"/>
      <c r="AG1234" s="339" t="s">
        <v>710</v>
      </c>
      <c r="AJ1234" s="90" t="b">
        <f>OR(ISERROR(AC1234),ISERROR(H1234))</f>
        <v>0</v>
      </c>
      <c r="AQ1234" s="63" t="str">
        <f>IFERROR(LEFT(B1234,SEARCH("
",B1234)),B1234)</f>
        <v xml:space="preserve">Assorted Crisps 6 x 40g
</v>
      </c>
      <c r="AR1234" s="127" t="str">
        <f>IF(AS1234="","",MAX(AR$868:AR1233)+1)</f>
        <v/>
      </c>
      <c r="AS1234" s="176" t="str">
        <f>IF(SUM(O1234:AB1234)&gt;0,AQ1234,"")</f>
        <v/>
      </c>
      <c r="AT1234" s="177" t="str">
        <f>IF(O1234&gt;0,O1234,"")</f>
        <v/>
      </c>
      <c r="AU1234" s="178" t="str">
        <f>IF(Q1234&gt;0,Q1234,"")</f>
        <v/>
      </c>
      <c r="AV1234" s="178" t="str">
        <f>IF(S1234&gt;0,S1234,"")</f>
        <v/>
      </c>
      <c r="AW1234" s="178" t="str">
        <f>IF(U1234&gt;0,U1234,"")</f>
        <v/>
      </c>
      <c r="AX1234" s="178" t="str">
        <f>IF(W1234&gt;0,W1234,"")</f>
        <v/>
      </c>
      <c r="AY1234" s="179" t="str">
        <f>IF(Y1234&gt;0,Y1234,"")</f>
        <v/>
      </c>
      <c r="AZ1234" s="179" t="str">
        <f>IF(AA1234&gt;0,AA1234,"")</f>
        <v/>
      </c>
      <c r="BA1234" s="179" t="str">
        <f>IF(SUM(O1234:AB1234)&gt;0,(SUM(O1234:AB1234)*H1234),"")</f>
        <v/>
      </c>
      <c r="BB1234" s="179" t="str">
        <f>IF(SUM(O1234:AB1234)&gt;0,K1234,"")</f>
        <v/>
      </c>
      <c r="BC1234" s="196" t="str">
        <f>IF(SUM(O1234:AB1234)&gt;0,"ITEM","")</f>
        <v/>
      </c>
      <c r="BD1234" s="127" t="str">
        <f>IF(BE1234="","",MAX(BD$868:BD1233)+1)</f>
        <v/>
      </c>
      <c r="BG1234" s="200" t="str">
        <f t="shared" si="111"/>
        <v/>
      </c>
      <c r="BH1234" s="199" t="str">
        <f t="shared" si="112"/>
        <v/>
      </c>
      <c r="BI1234" s="199" t="str">
        <f t="shared" si="113"/>
        <v/>
      </c>
      <c r="BJ1234" s="199" t="str">
        <f t="shared" si="114"/>
        <v/>
      </c>
      <c r="BK1234" s="199" t="str">
        <f t="shared" si="115"/>
        <v/>
      </c>
      <c r="BL1234" s="199" t="str">
        <f t="shared" si="116"/>
        <v/>
      </c>
      <c r="BM1234" s="199" t="str">
        <f t="shared" si="117"/>
        <v/>
      </c>
      <c r="BN1234" s="199" t="str">
        <f t="shared" si="118"/>
        <v/>
      </c>
      <c r="BO1234" s="199" t="str">
        <f t="shared" si="119"/>
        <v/>
      </c>
      <c r="BP1234" s="199" t="str">
        <f t="shared" si="120"/>
        <v/>
      </c>
      <c r="BQ1234" s="202" t="str">
        <f t="shared" si="121"/>
        <v/>
      </c>
      <c r="BR1234" s="200" t="str">
        <f t="shared" si="122"/>
        <v/>
      </c>
      <c r="BS1234" s="202" t="str">
        <f t="shared" si="123"/>
        <v/>
      </c>
    </row>
    <row r="1235" spans="1:71" ht="20.149999999999999" customHeight="1">
      <c r="A1235" s="53"/>
      <c r="B1235" s="308"/>
      <c r="C1235" s="308"/>
      <c r="D1235" s="308"/>
      <c r="E1235" s="308"/>
      <c r="F1235" s="308"/>
      <c r="G1235" s="308"/>
      <c r="H1235" s="372"/>
      <c r="I1235" s="372"/>
      <c r="J1235" s="373"/>
      <c r="K1235" s="342"/>
      <c r="L1235" s="343"/>
      <c r="M1235" s="343"/>
      <c r="N1235" s="344"/>
      <c r="O1235" s="341"/>
      <c r="P1235" s="341"/>
      <c r="Q1235" s="340"/>
      <c r="R1235" s="340"/>
      <c r="S1235" s="341"/>
      <c r="T1235" s="341"/>
      <c r="U1235" s="340"/>
      <c r="V1235" s="340"/>
      <c r="W1235" s="341"/>
      <c r="X1235" s="341"/>
      <c r="Y1235" s="340"/>
      <c r="Z1235" s="340"/>
      <c r="AA1235" s="341"/>
      <c r="AB1235" s="341"/>
      <c r="AC1235" s="345"/>
      <c r="AD1235" s="346"/>
      <c r="AE1235" s="346"/>
      <c r="AF1235" s="21"/>
      <c r="AG1235" s="339"/>
      <c r="AQ1235" s="63" t="str">
        <f>IFERROR(LEFT(B1234,SEARCH("
",B1234)),B1234)</f>
        <v xml:space="preserve">Assorted Crisps 6 x 40g
</v>
      </c>
      <c r="AR1235" s="127" t="str">
        <f>IF(AS1235="","",MAX(AR$868:AR1234)+1)</f>
        <v/>
      </c>
      <c r="AS1235" s="140" t="str">
        <f>IF(SUM(O1235:AB1235)&gt;0,AQ1235,"")</f>
        <v/>
      </c>
      <c r="AT1235" s="175" t="str">
        <f>IF(O1235&gt;0,O1235,"")</f>
        <v/>
      </c>
      <c r="AU1235" s="143" t="str">
        <f>IF(Q1235&gt;0,Q1235,"")</f>
        <v/>
      </c>
      <c r="AV1235" s="143" t="str">
        <f>IF(S1235&gt;0,S1235,"")</f>
        <v/>
      </c>
      <c r="AW1235" s="143" t="str">
        <f>IF(U1235&gt;0,U1235,"")</f>
        <v/>
      </c>
      <c r="AX1235" s="143" t="str">
        <f>IF(W1235&gt;0,W1235,"")</f>
        <v/>
      </c>
      <c r="AY1235" s="144" t="str">
        <f>IF(Y1235&gt;0,Y1235,"")</f>
        <v/>
      </c>
      <c r="AZ1235" s="144" t="str">
        <f>IF(AA1235&gt;0,AA1235,"")</f>
        <v/>
      </c>
      <c r="BA1235" s="179" t="str">
        <f>IF(SUM(O1235:AB1235)&gt;0,(SUM(O1235:AB1235)*H1234),"")</f>
        <v/>
      </c>
      <c r="BB1235" s="179" t="str">
        <f>IF(SUM(O1235:AB1235)&gt;0,K1235,"")</f>
        <v/>
      </c>
      <c r="BC1235" s="197" t="str">
        <f>IF(SUM(O1235:AB1235)&gt;0,"ITEM","")</f>
        <v/>
      </c>
      <c r="BD1235" s="127" t="str">
        <f>IF(BE1235="","",MAX(BD$868:BD1234)+1)</f>
        <v/>
      </c>
      <c r="BG1235" s="200" t="str">
        <f t="shared" si="111"/>
        <v/>
      </c>
      <c r="BH1235" s="199" t="str">
        <f t="shared" si="112"/>
        <v/>
      </c>
      <c r="BI1235" s="199" t="str">
        <f t="shared" si="113"/>
        <v/>
      </c>
      <c r="BJ1235" s="199" t="str">
        <f t="shared" si="114"/>
        <v/>
      </c>
      <c r="BK1235" s="199" t="str">
        <f t="shared" si="115"/>
        <v/>
      </c>
      <c r="BL1235" s="199" t="str">
        <f t="shared" si="116"/>
        <v/>
      </c>
      <c r="BM1235" s="199" t="str">
        <f t="shared" si="117"/>
        <v/>
      </c>
      <c r="BN1235" s="199" t="str">
        <f t="shared" si="118"/>
        <v/>
      </c>
      <c r="BO1235" s="199" t="str">
        <f t="shared" si="119"/>
        <v/>
      </c>
      <c r="BP1235" s="199" t="str">
        <f t="shared" si="120"/>
        <v/>
      </c>
      <c r="BQ1235" s="202" t="str">
        <f t="shared" si="121"/>
        <v/>
      </c>
      <c r="BR1235" s="200" t="str">
        <f t="shared" si="122"/>
        <v/>
      </c>
      <c r="BS1235" s="202" t="str">
        <f t="shared" si="123"/>
        <v/>
      </c>
    </row>
    <row r="1236" spans="1:71" ht="7.25" customHeight="1">
      <c r="A1236" s="21"/>
      <c r="B1236" s="294"/>
      <c r="C1236" s="294"/>
      <c r="D1236" s="294"/>
      <c r="E1236" s="294"/>
      <c r="F1236" s="294"/>
      <c r="G1236" s="294"/>
      <c r="H1236" s="21"/>
      <c r="I1236" s="21"/>
      <c r="J1236" s="21"/>
      <c r="K1236" s="21"/>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R1236" s="127" t="str">
        <f>IF(AS1236="","",MAX(AR$868:AR1235)+1)</f>
        <v/>
      </c>
      <c r="BD1236" s="127" t="str">
        <f>IF(BE1236="","",MAX(BD$868:BD1235)+1)</f>
        <v/>
      </c>
      <c r="BG1236" s="200" t="str">
        <f t="shared" si="111"/>
        <v/>
      </c>
      <c r="BH1236" s="199" t="str">
        <f t="shared" si="112"/>
        <v/>
      </c>
      <c r="BI1236" s="199" t="str">
        <f t="shared" si="113"/>
        <v/>
      </c>
      <c r="BJ1236" s="199" t="str">
        <f t="shared" si="114"/>
        <v/>
      </c>
      <c r="BK1236" s="199" t="str">
        <f t="shared" si="115"/>
        <v/>
      </c>
      <c r="BL1236" s="199" t="str">
        <f t="shared" si="116"/>
        <v/>
      </c>
      <c r="BM1236" s="199" t="str">
        <f t="shared" si="117"/>
        <v/>
      </c>
      <c r="BN1236" s="199" t="str">
        <f t="shared" si="118"/>
        <v/>
      </c>
      <c r="BO1236" s="199" t="str">
        <f t="shared" si="119"/>
        <v/>
      </c>
      <c r="BP1236" s="199" t="str">
        <f t="shared" si="120"/>
        <v/>
      </c>
      <c r="BQ1236" s="202" t="str">
        <f t="shared" si="121"/>
        <v/>
      </c>
      <c r="BR1236" s="200" t="str">
        <f t="shared" si="122"/>
        <v/>
      </c>
      <c r="BS1236" s="202" t="str">
        <f t="shared" si="123"/>
        <v/>
      </c>
    </row>
    <row r="1237" spans="1:71" ht="20.149999999999999" customHeight="1">
      <c r="A1237" s="53"/>
      <c r="B1237" s="308" t="s">
        <v>711</v>
      </c>
      <c r="C1237" s="308"/>
      <c r="D1237" s="308"/>
      <c r="E1237" s="308"/>
      <c r="F1237" s="308"/>
      <c r="G1237" s="308"/>
      <c r="H1237" s="372">
        <f>VLOOKUP($AG1237,PriceList,3,FALSE)</f>
        <v>6.4</v>
      </c>
      <c r="I1237" s="372"/>
      <c r="J1237" s="373"/>
      <c r="K1237" s="342"/>
      <c r="L1237" s="343"/>
      <c r="M1237" s="343"/>
      <c r="N1237" s="344"/>
      <c r="O1237" s="341"/>
      <c r="P1237" s="341"/>
      <c r="Q1237" s="340"/>
      <c r="R1237" s="340"/>
      <c r="S1237" s="341"/>
      <c r="T1237" s="341"/>
      <c r="U1237" s="340"/>
      <c r="V1237" s="340"/>
      <c r="W1237" s="341"/>
      <c r="X1237" s="341"/>
      <c r="Y1237" s="340"/>
      <c r="Z1237" s="340"/>
      <c r="AA1237" s="341"/>
      <c r="AB1237" s="341"/>
      <c r="AC1237" s="345">
        <f>(SUM(O1237:AB1238))*H1237</f>
        <v>0</v>
      </c>
      <c r="AD1237" s="346"/>
      <c r="AE1237" s="346"/>
      <c r="AF1237" s="21"/>
      <c r="AG1237" s="339" t="s">
        <v>712</v>
      </c>
      <c r="AJ1237" s="90" t="b">
        <f>OR(ISERROR(AC1237),ISERROR(H1237))</f>
        <v>0</v>
      </c>
      <c r="AQ1237" s="63" t="str">
        <f>IFERROR(LEFT(B1237,SEARCH("
",B1237)),B1237)</f>
        <v xml:space="preserve">Mini Cheddars 6 x 50g
</v>
      </c>
      <c r="AR1237" s="127" t="str">
        <f>IF(AS1237="","",MAX(AR$868:AR1236)+1)</f>
        <v/>
      </c>
      <c r="AS1237" s="176" t="str">
        <f>IF(SUM(O1237:AB1237)&gt;0,AQ1237,"")</f>
        <v/>
      </c>
      <c r="AT1237" s="177" t="str">
        <f>IF(O1237&gt;0,O1237,"")</f>
        <v/>
      </c>
      <c r="AU1237" s="178" t="str">
        <f>IF(Q1237&gt;0,Q1237,"")</f>
        <v/>
      </c>
      <c r="AV1237" s="178" t="str">
        <f>IF(S1237&gt;0,S1237,"")</f>
        <v/>
      </c>
      <c r="AW1237" s="178" t="str">
        <f>IF(U1237&gt;0,U1237,"")</f>
        <v/>
      </c>
      <c r="AX1237" s="178" t="str">
        <f>IF(W1237&gt;0,W1237,"")</f>
        <v/>
      </c>
      <c r="AY1237" s="179" t="str">
        <f>IF(Y1237&gt;0,Y1237,"")</f>
        <v/>
      </c>
      <c r="AZ1237" s="179" t="str">
        <f>IF(AA1237&gt;0,AA1237,"")</f>
        <v/>
      </c>
      <c r="BA1237" s="179" t="str">
        <f>IF(SUM(O1237:AB1237)&gt;0,(SUM(O1237:AB1237)*H1237),"")</f>
        <v/>
      </c>
      <c r="BB1237" s="179" t="str">
        <f>IF(SUM(O1237:AB1237)&gt;0,K1237,"")</f>
        <v/>
      </c>
      <c r="BC1237" s="196" t="str">
        <f>IF(SUM(O1237:AB1237)&gt;0,"ITEM","")</f>
        <v/>
      </c>
      <c r="BD1237" s="127" t="str">
        <f>IF(BE1237="","",MAX(BD$868:BD1236)+1)</f>
        <v/>
      </c>
      <c r="BG1237" s="200" t="str">
        <f t="shared" si="111"/>
        <v/>
      </c>
      <c r="BH1237" s="199" t="str">
        <f t="shared" si="112"/>
        <v/>
      </c>
      <c r="BI1237" s="199" t="str">
        <f t="shared" si="113"/>
        <v/>
      </c>
      <c r="BJ1237" s="199" t="str">
        <f t="shared" si="114"/>
        <v/>
      </c>
      <c r="BK1237" s="199" t="str">
        <f t="shared" si="115"/>
        <v/>
      </c>
      <c r="BL1237" s="199" t="str">
        <f t="shared" si="116"/>
        <v/>
      </c>
      <c r="BM1237" s="199" t="str">
        <f t="shared" si="117"/>
        <v/>
      </c>
      <c r="BN1237" s="199" t="str">
        <f t="shared" si="118"/>
        <v/>
      </c>
      <c r="BO1237" s="199" t="str">
        <f t="shared" si="119"/>
        <v/>
      </c>
      <c r="BP1237" s="199" t="str">
        <f t="shared" si="120"/>
        <v/>
      </c>
      <c r="BQ1237" s="202" t="str">
        <f t="shared" si="121"/>
        <v/>
      </c>
      <c r="BR1237" s="200" t="str">
        <f t="shared" si="122"/>
        <v/>
      </c>
      <c r="BS1237" s="202" t="str">
        <f t="shared" si="123"/>
        <v/>
      </c>
    </row>
    <row r="1238" spans="1:71" ht="20.149999999999999" customHeight="1">
      <c r="A1238" s="53"/>
      <c r="B1238" s="308"/>
      <c r="C1238" s="308"/>
      <c r="D1238" s="308"/>
      <c r="E1238" s="308"/>
      <c r="F1238" s="308"/>
      <c r="G1238" s="308"/>
      <c r="H1238" s="372"/>
      <c r="I1238" s="372"/>
      <c r="J1238" s="373"/>
      <c r="K1238" s="342"/>
      <c r="L1238" s="343"/>
      <c r="M1238" s="343"/>
      <c r="N1238" s="344"/>
      <c r="O1238" s="341"/>
      <c r="P1238" s="341"/>
      <c r="Q1238" s="340"/>
      <c r="R1238" s="340"/>
      <c r="S1238" s="341"/>
      <c r="T1238" s="341"/>
      <c r="U1238" s="340"/>
      <c r="V1238" s="340"/>
      <c r="W1238" s="341"/>
      <c r="X1238" s="341"/>
      <c r="Y1238" s="340"/>
      <c r="Z1238" s="340"/>
      <c r="AA1238" s="341"/>
      <c r="AB1238" s="341"/>
      <c r="AC1238" s="345"/>
      <c r="AD1238" s="346"/>
      <c r="AE1238" s="346"/>
      <c r="AF1238" s="21"/>
      <c r="AG1238" s="339"/>
      <c r="AQ1238" s="63" t="str">
        <f>IFERROR(LEFT(B1237,SEARCH("
",B1237)),B1237)</f>
        <v xml:space="preserve">Mini Cheddars 6 x 50g
</v>
      </c>
      <c r="AR1238" s="127" t="str">
        <f>IF(AS1238="","",MAX(AR$868:AR1237)+1)</f>
        <v/>
      </c>
      <c r="AS1238" s="140" t="str">
        <f>IF(SUM(O1238:AB1238)&gt;0,AQ1238,"")</f>
        <v/>
      </c>
      <c r="AT1238" s="175" t="str">
        <f>IF(O1238&gt;0,O1238,"")</f>
        <v/>
      </c>
      <c r="AU1238" s="143" t="str">
        <f>IF(Q1238&gt;0,Q1238,"")</f>
        <v/>
      </c>
      <c r="AV1238" s="143" t="str">
        <f>IF(S1238&gt;0,S1238,"")</f>
        <v/>
      </c>
      <c r="AW1238" s="143" t="str">
        <f>IF(U1238&gt;0,U1238,"")</f>
        <v/>
      </c>
      <c r="AX1238" s="143" t="str">
        <f>IF(W1238&gt;0,W1238,"")</f>
        <v/>
      </c>
      <c r="AY1238" s="144" t="str">
        <f>IF(Y1238&gt;0,Y1238,"")</f>
        <v/>
      </c>
      <c r="AZ1238" s="144" t="str">
        <f>IF(AA1238&gt;0,AA1238,"")</f>
        <v/>
      </c>
      <c r="BA1238" s="179" t="str">
        <f>IF(SUM(O1238:AB1238)&gt;0,(SUM(O1238:AB1238)*H1237),"")</f>
        <v/>
      </c>
      <c r="BB1238" s="179" t="str">
        <f>IF(SUM(O1238:AB1238)&gt;0,K1238,"")</f>
        <v/>
      </c>
      <c r="BC1238" s="197" t="str">
        <f>IF(SUM(O1238:AB1238)&gt;0,"ITEM","")</f>
        <v/>
      </c>
      <c r="BD1238" s="127" t="str">
        <f>IF(BE1238="","",MAX(BD$868:BD1237)+1)</f>
        <v/>
      </c>
      <c r="BG1238" s="200" t="str">
        <f t="shared" si="111"/>
        <v/>
      </c>
      <c r="BH1238" s="199" t="str">
        <f t="shared" si="112"/>
        <v/>
      </c>
      <c r="BI1238" s="199" t="str">
        <f t="shared" si="113"/>
        <v/>
      </c>
      <c r="BJ1238" s="199" t="str">
        <f t="shared" si="114"/>
        <v/>
      </c>
      <c r="BK1238" s="199" t="str">
        <f t="shared" si="115"/>
        <v/>
      </c>
      <c r="BL1238" s="199" t="str">
        <f t="shared" si="116"/>
        <v/>
      </c>
      <c r="BM1238" s="199" t="str">
        <f t="shared" si="117"/>
        <v/>
      </c>
      <c r="BN1238" s="199" t="str">
        <f t="shared" si="118"/>
        <v/>
      </c>
      <c r="BO1238" s="199" t="str">
        <f t="shared" si="119"/>
        <v/>
      </c>
      <c r="BP1238" s="199" t="str">
        <f t="shared" si="120"/>
        <v/>
      </c>
      <c r="BQ1238" s="202" t="str">
        <f t="shared" si="121"/>
        <v/>
      </c>
      <c r="BR1238" s="200" t="str">
        <f t="shared" si="122"/>
        <v/>
      </c>
      <c r="BS1238" s="202" t="str">
        <f t="shared" si="123"/>
        <v/>
      </c>
    </row>
    <row r="1239" spans="1:71" ht="7.25" customHeight="1">
      <c r="A1239" s="21"/>
      <c r="B1239" s="294"/>
      <c r="C1239" s="294"/>
      <c r="D1239" s="294"/>
      <c r="E1239" s="294"/>
      <c r="F1239" s="294"/>
      <c r="G1239" s="294"/>
      <c r="H1239" s="21"/>
      <c r="I1239" s="21"/>
      <c r="J1239" s="21"/>
      <c r="K1239" s="21"/>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R1239" s="127" t="str">
        <f>IF(AS1239="","",MAX(AR$868:AR1238)+1)</f>
        <v/>
      </c>
      <c r="BD1239" s="127" t="str">
        <f>IF(BE1239="","",MAX(BD$868:BD1238)+1)</f>
        <v/>
      </c>
      <c r="BG1239" s="200" t="str">
        <f t="shared" si="111"/>
        <v/>
      </c>
      <c r="BH1239" s="199" t="str">
        <f t="shared" si="112"/>
        <v/>
      </c>
      <c r="BI1239" s="199" t="str">
        <f t="shared" si="113"/>
        <v/>
      </c>
      <c r="BJ1239" s="199" t="str">
        <f t="shared" si="114"/>
        <v/>
      </c>
      <c r="BK1239" s="199" t="str">
        <f t="shared" si="115"/>
        <v/>
      </c>
      <c r="BL1239" s="199" t="str">
        <f t="shared" si="116"/>
        <v/>
      </c>
      <c r="BM1239" s="199" t="str">
        <f t="shared" si="117"/>
        <v/>
      </c>
      <c r="BN1239" s="199" t="str">
        <f t="shared" si="118"/>
        <v/>
      </c>
      <c r="BO1239" s="199" t="str">
        <f t="shared" si="119"/>
        <v/>
      </c>
      <c r="BP1239" s="199" t="str">
        <f t="shared" si="120"/>
        <v/>
      </c>
      <c r="BQ1239" s="202" t="str">
        <f t="shared" si="121"/>
        <v/>
      </c>
      <c r="BR1239" s="200" t="str">
        <f t="shared" si="122"/>
        <v/>
      </c>
      <c r="BS1239" s="202" t="str">
        <f t="shared" si="123"/>
        <v/>
      </c>
    </row>
    <row r="1240" spans="1:71" ht="25.25" customHeight="1">
      <c r="A1240" s="53"/>
      <c r="B1240" s="308" t="s">
        <v>713</v>
      </c>
      <c r="C1240" s="308"/>
      <c r="D1240" s="308"/>
      <c r="E1240" s="308"/>
      <c r="F1240" s="308"/>
      <c r="G1240" s="308"/>
      <c r="H1240" s="372">
        <f>VLOOKUP($AG1240,PriceList,3,FALSE)</f>
        <v>6.4</v>
      </c>
      <c r="I1240" s="372"/>
      <c r="J1240" s="373"/>
      <c r="K1240" s="342"/>
      <c r="L1240" s="343"/>
      <c r="M1240" s="343"/>
      <c r="N1240" s="344"/>
      <c r="O1240" s="341"/>
      <c r="P1240" s="341"/>
      <c r="Q1240" s="340"/>
      <c r="R1240" s="340"/>
      <c r="S1240" s="341"/>
      <c r="T1240" s="341"/>
      <c r="U1240" s="340"/>
      <c r="V1240" s="340"/>
      <c r="W1240" s="341"/>
      <c r="X1240" s="341"/>
      <c r="Y1240" s="340"/>
      <c r="Z1240" s="340"/>
      <c r="AA1240" s="341"/>
      <c r="AB1240" s="341"/>
      <c r="AC1240" s="345">
        <f>(SUM(O1240:AB1241))*H1240</f>
        <v>0</v>
      </c>
      <c r="AD1240" s="346"/>
      <c r="AE1240" s="346"/>
      <c r="AF1240" s="21"/>
      <c r="AG1240" s="339" t="s">
        <v>714</v>
      </c>
      <c r="AJ1240" s="90" t="b">
        <f>OR(ISERROR(AC1240),ISERROR(H1240))</f>
        <v>0</v>
      </c>
      <c r="AQ1240" s="63" t="str">
        <f>IFERROR(LEFT(B1240,SEARCH("
",B1240)),B1240)</f>
        <v xml:space="preserve">Dry Roasted Peanuts 
</v>
      </c>
      <c r="AR1240" s="127" t="str">
        <f>IF(AS1240="","",MAX(AR$868:AR1239)+1)</f>
        <v/>
      </c>
      <c r="AS1240" s="176" t="str">
        <f>IF(SUM(O1240:AB1240)&gt;0,AQ1240,"")</f>
        <v/>
      </c>
      <c r="AT1240" s="177" t="str">
        <f>IF(O1240&gt;0,O1240,"")</f>
        <v/>
      </c>
      <c r="AU1240" s="178" t="str">
        <f>IF(Q1240&gt;0,Q1240,"")</f>
        <v/>
      </c>
      <c r="AV1240" s="178" t="str">
        <f>IF(S1240&gt;0,S1240,"")</f>
        <v/>
      </c>
      <c r="AW1240" s="178" t="str">
        <f>IF(U1240&gt;0,U1240,"")</f>
        <v/>
      </c>
      <c r="AX1240" s="178" t="str">
        <f>IF(W1240&gt;0,W1240,"")</f>
        <v/>
      </c>
      <c r="AY1240" s="179" t="str">
        <f>IF(Y1240&gt;0,Y1240,"")</f>
        <v/>
      </c>
      <c r="AZ1240" s="179" t="str">
        <f>IF(AA1240&gt;0,AA1240,"")</f>
        <v/>
      </c>
      <c r="BA1240" s="179" t="str">
        <f>IF(SUM(O1240:AB1240)&gt;0,(SUM(O1240:AB1240)*H1240),"")</f>
        <v/>
      </c>
      <c r="BB1240" s="179" t="str">
        <f>IF(SUM(O1240:AB1240)&gt;0,K1240,"")</f>
        <v/>
      </c>
      <c r="BC1240" s="196" t="str">
        <f>IF(SUM(O1240:AB1240)&gt;0,"ITEM","")</f>
        <v/>
      </c>
      <c r="BD1240" s="127" t="str">
        <f>IF(BE1240="","",MAX(BD$868:BD1239)+1)</f>
        <v/>
      </c>
      <c r="BG1240" s="200" t="str">
        <f t="shared" ref="BG1240:BG1303" si="124">IFERROR(INDEX($AS$871:$AS$1399,MATCH(ROW()-ROW($BG$855),$AR$871:$AR$1399,0)),"")</f>
        <v/>
      </c>
      <c r="BH1240" s="199" t="str">
        <f t="shared" ref="BH1240:BH1303" si="125">IFERROR(INDEX($AT$871:$AT$1399,MATCH(ROW()-ROW($BH$855),$AR$871:$AR$1399,0)),"")</f>
        <v/>
      </c>
      <c r="BI1240" s="199" t="str">
        <f t="shared" ref="BI1240:BI1303" si="126">IFERROR(INDEX($AU$871:$AU$1399,MATCH(ROW()-ROW($BI$855),$AR$871:$AR$1399,0)),"")</f>
        <v/>
      </c>
      <c r="BJ1240" s="199" t="str">
        <f t="shared" ref="BJ1240:BJ1303" si="127">IFERROR(INDEX($AV$871:$AV$1399,MATCH(ROW()-ROW($BJ$855),$AR$871:$AR$1399,0)),"")</f>
        <v/>
      </c>
      <c r="BK1240" s="199" t="str">
        <f t="shared" ref="BK1240:BK1303" si="128">IFERROR(INDEX($AW$871:$AW$1399,MATCH(ROW()-ROW($BK$855),$AR$871:$AR$1399,0)),"")</f>
        <v/>
      </c>
      <c r="BL1240" s="199" t="str">
        <f t="shared" ref="BL1240:BL1303" si="129">IFERROR(INDEX($AX$871:$AX$1399,MATCH(ROW()-ROW($BL$855),$AR$871:$AR$1399,0)),"")</f>
        <v/>
      </c>
      <c r="BM1240" s="199" t="str">
        <f t="shared" ref="BM1240:BM1303" si="130">IFERROR(INDEX($AY$871:$AY$1399,MATCH(ROW()-ROW($BM$855),$AR$871:$AR$1399,0)),"")</f>
        <v/>
      </c>
      <c r="BN1240" s="199" t="str">
        <f t="shared" ref="BN1240:BN1303" si="131">IFERROR(INDEX($AZ$871:$AZ$1399,MATCH(ROW()-ROW($BN$855),$AR$871:$AR$1399,0)),"")</f>
        <v/>
      </c>
      <c r="BO1240" s="199" t="str">
        <f t="shared" ref="BO1240:BO1303" si="132">IFERROR(INDEX($BA$871:$BA$1399,MATCH(ROW()-ROW($BO$855),$AR$871:$AR$1399,0)),"")</f>
        <v/>
      </c>
      <c r="BP1240" s="199" t="str">
        <f t="shared" ref="BP1240:BP1303" si="133">IFERROR(INDEX($BB$871:$BB$1399,MATCH(ROW()-ROW($BP$855),$AR$871:$AR$1399,0)),"")</f>
        <v/>
      </c>
      <c r="BQ1240" s="202" t="str">
        <f t="shared" ref="BQ1240:BQ1303" si="134">IFERROR(INDEX($BC$871:$BC$1399,MATCH(ROW()-ROW($BQ$855),$AR$871:$AR$1399,0)),"")</f>
        <v/>
      </c>
      <c r="BR1240" s="200" t="str">
        <f t="shared" ref="BR1240:BR1303" si="135">IFERROR(INDEX($BE$871:$BE$1399,MATCH(ROW()-ROW($BR$855),$BD$871:$BD$1399,0)),"")</f>
        <v/>
      </c>
      <c r="BS1240" s="202" t="str">
        <f t="shared" ref="BS1240:BS1303" si="136">IFERROR(INDEX($BF$871:$BF$1399,MATCH(ROW()-ROW($BS$855),$BD$871:$BD$1399,0)),"")</f>
        <v/>
      </c>
    </row>
    <row r="1241" spans="1:71" ht="25.25" customHeight="1">
      <c r="A1241" s="53"/>
      <c r="B1241" s="308"/>
      <c r="C1241" s="308"/>
      <c r="D1241" s="308"/>
      <c r="E1241" s="308"/>
      <c r="F1241" s="308"/>
      <c r="G1241" s="308"/>
      <c r="H1241" s="372"/>
      <c r="I1241" s="372"/>
      <c r="J1241" s="373"/>
      <c r="K1241" s="342"/>
      <c r="L1241" s="343"/>
      <c r="M1241" s="343"/>
      <c r="N1241" s="344"/>
      <c r="O1241" s="341"/>
      <c r="P1241" s="341"/>
      <c r="Q1241" s="340"/>
      <c r="R1241" s="340"/>
      <c r="S1241" s="341"/>
      <c r="T1241" s="341"/>
      <c r="U1241" s="340"/>
      <c r="V1241" s="340"/>
      <c r="W1241" s="341"/>
      <c r="X1241" s="341"/>
      <c r="Y1241" s="340"/>
      <c r="Z1241" s="340"/>
      <c r="AA1241" s="341"/>
      <c r="AB1241" s="341"/>
      <c r="AC1241" s="345"/>
      <c r="AD1241" s="346"/>
      <c r="AE1241" s="346"/>
      <c r="AF1241" s="21"/>
      <c r="AG1241" s="339"/>
      <c r="AQ1241" s="63" t="str">
        <f>IFERROR(LEFT(B1240,SEARCH("
",B1240)),B1240)</f>
        <v xml:space="preserve">Dry Roasted Peanuts 
</v>
      </c>
      <c r="AR1241" s="127" t="str">
        <f>IF(AS1241="","",MAX(AR$868:AR1240)+1)</f>
        <v/>
      </c>
      <c r="AS1241" s="140" t="str">
        <f>IF(SUM(O1241:AB1241)&gt;0,AQ1241,"")</f>
        <v/>
      </c>
      <c r="AT1241" s="175" t="str">
        <f>IF(O1241&gt;0,O1241,"")</f>
        <v/>
      </c>
      <c r="AU1241" s="143" t="str">
        <f>IF(Q1241&gt;0,Q1241,"")</f>
        <v/>
      </c>
      <c r="AV1241" s="143" t="str">
        <f>IF(S1241&gt;0,S1241,"")</f>
        <v/>
      </c>
      <c r="AW1241" s="143" t="str">
        <f>IF(U1241&gt;0,U1241,"")</f>
        <v/>
      </c>
      <c r="AX1241" s="143" t="str">
        <f>IF(W1241&gt;0,W1241,"")</f>
        <v/>
      </c>
      <c r="AY1241" s="144" t="str">
        <f>IF(Y1241&gt;0,Y1241,"")</f>
        <v/>
      </c>
      <c r="AZ1241" s="144" t="str">
        <f>IF(AA1241&gt;0,AA1241,"")</f>
        <v/>
      </c>
      <c r="BA1241" s="179" t="str">
        <f>IF(SUM(O1241:AB1241)&gt;0,(SUM(O1241:AB1241)*H1240),"")</f>
        <v/>
      </c>
      <c r="BB1241" s="179" t="str">
        <f>IF(SUM(O1241:AB1241)&gt;0,K1241,"")</f>
        <v/>
      </c>
      <c r="BC1241" s="197" t="str">
        <f>IF(SUM(O1241:AB1241)&gt;0,"ITEM","")</f>
        <v/>
      </c>
      <c r="BD1241" s="127" t="str">
        <f>IF(BE1241="","",MAX(BD$868:BD1240)+1)</f>
        <v/>
      </c>
      <c r="BG1241" s="200" t="str">
        <f t="shared" si="124"/>
        <v/>
      </c>
      <c r="BH1241" s="199" t="str">
        <f t="shared" si="125"/>
        <v/>
      </c>
      <c r="BI1241" s="199" t="str">
        <f t="shared" si="126"/>
        <v/>
      </c>
      <c r="BJ1241" s="199" t="str">
        <f t="shared" si="127"/>
        <v/>
      </c>
      <c r="BK1241" s="199" t="str">
        <f t="shared" si="128"/>
        <v/>
      </c>
      <c r="BL1241" s="199" t="str">
        <f t="shared" si="129"/>
        <v/>
      </c>
      <c r="BM1241" s="199" t="str">
        <f t="shared" si="130"/>
        <v/>
      </c>
      <c r="BN1241" s="199" t="str">
        <f t="shared" si="131"/>
        <v/>
      </c>
      <c r="BO1241" s="199" t="str">
        <f t="shared" si="132"/>
        <v/>
      </c>
      <c r="BP1241" s="199" t="str">
        <f t="shared" si="133"/>
        <v/>
      </c>
      <c r="BQ1241" s="202" t="str">
        <f t="shared" si="134"/>
        <v/>
      </c>
      <c r="BR1241" s="200" t="str">
        <f t="shared" si="135"/>
        <v/>
      </c>
      <c r="BS1241" s="202" t="str">
        <f t="shared" si="136"/>
        <v/>
      </c>
    </row>
    <row r="1242" spans="1:71" ht="7.25" customHeight="1">
      <c r="A1242" s="21"/>
      <c r="B1242" s="294"/>
      <c r="C1242" s="294"/>
      <c r="D1242" s="294"/>
      <c r="E1242" s="294"/>
      <c r="F1242" s="294"/>
      <c r="G1242" s="294"/>
      <c r="H1242" s="21"/>
      <c r="I1242" s="21"/>
      <c r="J1242" s="21"/>
      <c r="K1242" s="21"/>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R1242" s="127" t="str">
        <f>IF(AS1242="","",MAX(AR$868:AR1241)+1)</f>
        <v/>
      </c>
      <c r="BD1242" s="127" t="str">
        <f>IF(BE1242="","",MAX(BD$868:BD1241)+1)</f>
        <v/>
      </c>
      <c r="BG1242" s="200" t="str">
        <f t="shared" si="124"/>
        <v/>
      </c>
      <c r="BH1242" s="199" t="str">
        <f t="shared" si="125"/>
        <v/>
      </c>
      <c r="BI1242" s="199" t="str">
        <f t="shared" si="126"/>
        <v/>
      </c>
      <c r="BJ1242" s="199" t="str">
        <f t="shared" si="127"/>
        <v/>
      </c>
      <c r="BK1242" s="199" t="str">
        <f t="shared" si="128"/>
        <v/>
      </c>
      <c r="BL1242" s="199" t="str">
        <f t="shared" si="129"/>
        <v/>
      </c>
      <c r="BM1242" s="199" t="str">
        <f t="shared" si="130"/>
        <v/>
      </c>
      <c r="BN1242" s="199" t="str">
        <f t="shared" si="131"/>
        <v/>
      </c>
      <c r="BO1242" s="199" t="str">
        <f t="shared" si="132"/>
        <v/>
      </c>
      <c r="BP1242" s="199" t="str">
        <f t="shared" si="133"/>
        <v/>
      </c>
      <c r="BQ1242" s="202" t="str">
        <f t="shared" si="134"/>
        <v/>
      </c>
      <c r="BR1242" s="200" t="str">
        <f t="shared" si="135"/>
        <v/>
      </c>
      <c r="BS1242" s="202" t="str">
        <f t="shared" si="136"/>
        <v/>
      </c>
    </row>
    <row r="1243" spans="1:71" ht="20.149999999999999" customHeight="1">
      <c r="A1243" s="53"/>
      <c r="B1243" s="308" t="s">
        <v>715</v>
      </c>
      <c r="C1243" s="308"/>
      <c r="D1243" s="308"/>
      <c r="E1243" s="308"/>
      <c r="F1243" s="308"/>
      <c r="G1243" s="308"/>
      <c r="H1243" s="372">
        <f>VLOOKUP($AG1243,PriceList,3,FALSE)</f>
        <v>6.4</v>
      </c>
      <c r="I1243" s="372"/>
      <c r="J1243" s="373"/>
      <c r="K1243" s="342"/>
      <c r="L1243" s="343"/>
      <c r="M1243" s="343"/>
      <c r="N1243" s="344"/>
      <c r="O1243" s="341"/>
      <c r="P1243" s="341"/>
      <c r="Q1243" s="340"/>
      <c r="R1243" s="340"/>
      <c r="S1243" s="341"/>
      <c r="T1243" s="341"/>
      <c r="U1243" s="340"/>
      <c r="V1243" s="340"/>
      <c r="W1243" s="341"/>
      <c r="X1243" s="341"/>
      <c r="Y1243" s="340"/>
      <c r="Z1243" s="340"/>
      <c r="AA1243" s="341"/>
      <c r="AB1243" s="341"/>
      <c r="AC1243" s="345">
        <f>(SUM(O1243:AB1244))*H1243</f>
        <v>0</v>
      </c>
      <c r="AD1243" s="346"/>
      <c r="AE1243" s="346"/>
      <c r="AF1243" s="21"/>
      <c r="AG1243" s="339" t="s">
        <v>716</v>
      </c>
      <c r="AJ1243" s="90" t="b">
        <f>OR(ISERROR(AC1243),ISERROR(H1243))</f>
        <v>0</v>
      </c>
      <c r="AQ1243" s="63" t="str">
        <f>IFERROR(LEFT(B1243,SEARCH("
",B1243)),B1243)</f>
        <v xml:space="preserve">Salted Peanuts 6 x 45g
</v>
      </c>
      <c r="AR1243" s="127" t="str">
        <f>IF(AS1243="","",MAX(AR$868:AR1242)+1)</f>
        <v/>
      </c>
      <c r="AS1243" s="176" t="str">
        <f>IF(SUM(O1243:AB1243)&gt;0,AQ1243,"")</f>
        <v/>
      </c>
      <c r="AT1243" s="177" t="str">
        <f>IF(O1243&gt;0,O1243,"")</f>
        <v/>
      </c>
      <c r="AU1243" s="178" t="str">
        <f>IF(Q1243&gt;0,Q1243,"")</f>
        <v/>
      </c>
      <c r="AV1243" s="178" t="str">
        <f>IF(S1243&gt;0,S1243,"")</f>
        <v/>
      </c>
      <c r="AW1243" s="178" t="str">
        <f>IF(U1243&gt;0,U1243,"")</f>
        <v/>
      </c>
      <c r="AX1243" s="178" t="str">
        <f>IF(W1243&gt;0,W1243,"")</f>
        <v/>
      </c>
      <c r="AY1243" s="179" t="str">
        <f>IF(Y1243&gt;0,Y1243,"")</f>
        <v/>
      </c>
      <c r="AZ1243" s="179" t="str">
        <f>IF(AA1243&gt;0,AA1243,"")</f>
        <v/>
      </c>
      <c r="BA1243" s="179" t="str">
        <f>IF(SUM(O1243:AB1243)&gt;0,(SUM(O1243:AB1243)*H1243),"")</f>
        <v/>
      </c>
      <c r="BB1243" s="179" t="str">
        <f>IF(SUM(O1243:AB1243)&gt;0,K1243,"")</f>
        <v/>
      </c>
      <c r="BC1243" s="196" t="str">
        <f>IF(SUM(O1243:AB1243)&gt;0,"ITEM","")</f>
        <v/>
      </c>
      <c r="BD1243" s="127" t="str">
        <f>IF(BE1243="","",MAX(BD$868:BD1242)+1)</f>
        <v/>
      </c>
      <c r="BG1243" s="200" t="str">
        <f t="shared" si="124"/>
        <v/>
      </c>
      <c r="BH1243" s="199" t="str">
        <f t="shared" si="125"/>
        <v/>
      </c>
      <c r="BI1243" s="199" t="str">
        <f t="shared" si="126"/>
        <v/>
      </c>
      <c r="BJ1243" s="199" t="str">
        <f t="shared" si="127"/>
        <v/>
      </c>
      <c r="BK1243" s="199" t="str">
        <f t="shared" si="128"/>
        <v/>
      </c>
      <c r="BL1243" s="199" t="str">
        <f t="shared" si="129"/>
        <v/>
      </c>
      <c r="BM1243" s="199" t="str">
        <f t="shared" si="130"/>
        <v/>
      </c>
      <c r="BN1243" s="199" t="str">
        <f t="shared" si="131"/>
        <v/>
      </c>
      <c r="BO1243" s="199" t="str">
        <f t="shared" si="132"/>
        <v/>
      </c>
      <c r="BP1243" s="199" t="str">
        <f t="shared" si="133"/>
        <v/>
      </c>
      <c r="BQ1243" s="202" t="str">
        <f t="shared" si="134"/>
        <v/>
      </c>
      <c r="BR1243" s="200" t="str">
        <f t="shared" si="135"/>
        <v/>
      </c>
      <c r="BS1243" s="202" t="str">
        <f t="shared" si="136"/>
        <v/>
      </c>
    </row>
    <row r="1244" spans="1:71" ht="20.149999999999999" customHeight="1">
      <c r="A1244" s="53"/>
      <c r="B1244" s="308"/>
      <c r="C1244" s="308"/>
      <c r="D1244" s="308"/>
      <c r="E1244" s="308"/>
      <c r="F1244" s="308"/>
      <c r="G1244" s="308"/>
      <c r="H1244" s="372"/>
      <c r="I1244" s="372"/>
      <c r="J1244" s="373"/>
      <c r="K1244" s="342"/>
      <c r="L1244" s="343"/>
      <c r="M1244" s="343"/>
      <c r="N1244" s="344"/>
      <c r="O1244" s="341"/>
      <c r="P1244" s="341"/>
      <c r="Q1244" s="340"/>
      <c r="R1244" s="340"/>
      <c r="S1244" s="341"/>
      <c r="T1244" s="341"/>
      <c r="U1244" s="340"/>
      <c r="V1244" s="340"/>
      <c r="W1244" s="341"/>
      <c r="X1244" s="341"/>
      <c r="Y1244" s="340"/>
      <c r="Z1244" s="340"/>
      <c r="AA1244" s="341"/>
      <c r="AB1244" s="341"/>
      <c r="AC1244" s="345"/>
      <c r="AD1244" s="346"/>
      <c r="AE1244" s="346"/>
      <c r="AF1244" s="21"/>
      <c r="AG1244" s="339"/>
      <c r="AQ1244" s="63" t="str">
        <f>IFERROR(LEFT(B1243,SEARCH("
",B1243)),B1243)</f>
        <v xml:space="preserve">Salted Peanuts 6 x 45g
</v>
      </c>
      <c r="AR1244" s="127" t="str">
        <f>IF(AS1244="","",MAX(AR$868:AR1243)+1)</f>
        <v/>
      </c>
      <c r="AS1244" s="140" t="str">
        <f>IF(SUM(O1244:AB1244)&gt;0,AQ1244,"")</f>
        <v/>
      </c>
      <c r="AT1244" s="175" t="str">
        <f>IF(O1244&gt;0,O1244,"")</f>
        <v/>
      </c>
      <c r="AU1244" s="143" t="str">
        <f>IF(Q1244&gt;0,Q1244,"")</f>
        <v/>
      </c>
      <c r="AV1244" s="143" t="str">
        <f>IF(S1244&gt;0,S1244,"")</f>
        <v/>
      </c>
      <c r="AW1244" s="143" t="str">
        <f>IF(U1244&gt;0,U1244,"")</f>
        <v/>
      </c>
      <c r="AX1244" s="143" t="str">
        <f>IF(W1244&gt;0,W1244,"")</f>
        <v/>
      </c>
      <c r="AY1244" s="144" t="str">
        <f>IF(Y1244&gt;0,Y1244,"")</f>
        <v/>
      </c>
      <c r="AZ1244" s="144" t="str">
        <f>IF(AA1244&gt;0,AA1244,"")</f>
        <v/>
      </c>
      <c r="BA1244" s="179" t="str">
        <f>IF(SUM(O1244:AB1244)&gt;0,(SUM(O1244:AB1244)*H1243),"")</f>
        <v/>
      </c>
      <c r="BB1244" s="179" t="str">
        <f>IF(SUM(O1244:AB1244)&gt;0,K1244,"")</f>
        <v/>
      </c>
      <c r="BC1244" s="197" t="str">
        <f>IF(SUM(O1244:AB1244)&gt;0,"ITEM","")</f>
        <v/>
      </c>
      <c r="BD1244" s="127" t="str">
        <f>IF(BE1244="","",MAX(BD$868:BD1243)+1)</f>
        <v/>
      </c>
      <c r="BG1244" s="200" t="str">
        <f t="shared" si="124"/>
        <v/>
      </c>
      <c r="BH1244" s="199" t="str">
        <f t="shared" si="125"/>
        <v/>
      </c>
      <c r="BI1244" s="199" t="str">
        <f t="shared" si="126"/>
        <v/>
      </c>
      <c r="BJ1244" s="199" t="str">
        <f t="shared" si="127"/>
        <v/>
      </c>
      <c r="BK1244" s="199" t="str">
        <f t="shared" si="128"/>
        <v/>
      </c>
      <c r="BL1244" s="199" t="str">
        <f t="shared" si="129"/>
        <v/>
      </c>
      <c r="BM1244" s="199" t="str">
        <f t="shared" si="130"/>
        <v/>
      </c>
      <c r="BN1244" s="199" t="str">
        <f t="shared" si="131"/>
        <v/>
      </c>
      <c r="BO1244" s="199" t="str">
        <f t="shared" si="132"/>
        <v/>
      </c>
      <c r="BP1244" s="199" t="str">
        <f t="shared" si="133"/>
        <v/>
      </c>
      <c r="BQ1244" s="202" t="str">
        <f t="shared" si="134"/>
        <v/>
      </c>
      <c r="BR1244" s="200" t="str">
        <f t="shared" si="135"/>
        <v/>
      </c>
      <c r="BS1244" s="202" t="str">
        <f t="shared" si="136"/>
        <v/>
      </c>
    </row>
    <row r="1245" spans="1:71" ht="7.25" customHeight="1">
      <c r="A1245" s="21"/>
      <c r="B1245" s="294"/>
      <c r="C1245" s="294"/>
      <c r="D1245" s="294"/>
      <c r="E1245" s="294"/>
      <c r="F1245" s="294"/>
      <c r="G1245" s="294"/>
      <c r="H1245" s="21"/>
      <c r="I1245" s="21"/>
      <c r="J1245" s="21"/>
      <c r="K1245" s="21"/>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R1245" s="127" t="str">
        <f>IF(AS1245="","",MAX(AR$868:AR1244)+1)</f>
        <v/>
      </c>
      <c r="BD1245" s="127" t="str">
        <f>IF(BE1245="","",MAX(BD$868:BD1244)+1)</f>
        <v/>
      </c>
      <c r="BG1245" s="200" t="str">
        <f t="shared" si="124"/>
        <v/>
      </c>
      <c r="BH1245" s="199" t="str">
        <f t="shared" si="125"/>
        <v/>
      </c>
      <c r="BI1245" s="199" t="str">
        <f t="shared" si="126"/>
        <v/>
      </c>
      <c r="BJ1245" s="199" t="str">
        <f t="shared" si="127"/>
        <v/>
      </c>
      <c r="BK1245" s="199" t="str">
        <f t="shared" si="128"/>
        <v/>
      </c>
      <c r="BL1245" s="199" t="str">
        <f t="shared" si="129"/>
        <v/>
      </c>
      <c r="BM1245" s="199" t="str">
        <f t="shared" si="130"/>
        <v/>
      </c>
      <c r="BN1245" s="199" t="str">
        <f t="shared" si="131"/>
        <v/>
      </c>
      <c r="BO1245" s="199" t="str">
        <f t="shared" si="132"/>
        <v/>
      </c>
      <c r="BP1245" s="199" t="str">
        <f t="shared" si="133"/>
        <v/>
      </c>
      <c r="BQ1245" s="202" t="str">
        <f t="shared" si="134"/>
        <v/>
      </c>
      <c r="BR1245" s="200" t="str">
        <f t="shared" si="135"/>
        <v/>
      </c>
      <c r="BS1245" s="202" t="str">
        <f t="shared" si="136"/>
        <v/>
      </c>
    </row>
    <row r="1246" spans="1:71" ht="20.149999999999999" customHeight="1">
      <c r="A1246" s="53"/>
      <c r="B1246" s="308" t="s">
        <v>717</v>
      </c>
      <c r="C1246" s="308"/>
      <c r="D1246" s="308"/>
      <c r="E1246" s="308"/>
      <c r="F1246" s="308"/>
      <c r="G1246" s="308"/>
      <c r="H1246" s="372">
        <f>VLOOKUP($AG1246,PriceList,3,FALSE)</f>
        <v>10.65</v>
      </c>
      <c r="I1246" s="372"/>
      <c r="J1246" s="373"/>
      <c r="K1246" s="342"/>
      <c r="L1246" s="343"/>
      <c r="M1246" s="343"/>
      <c r="N1246" s="344"/>
      <c r="O1246" s="341"/>
      <c r="P1246" s="341"/>
      <c r="Q1246" s="340"/>
      <c r="R1246" s="340"/>
      <c r="S1246" s="341"/>
      <c r="T1246" s="341"/>
      <c r="U1246" s="340"/>
      <c r="V1246" s="340"/>
      <c r="W1246" s="341"/>
      <c r="X1246" s="341"/>
      <c r="Y1246" s="340"/>
      <c r="Z1246" s="340"/>
      <c r="AA1246" s="341"/>
      <c r="AB1246" s="341"/>
      <c r="AC1246" s="345">
        <f>(SUM(O1246:AB1247))*H1246</f>
        <v>0</v>
      </c>
      <c r="AD1246" s="346"/>
      <c r="AE1246" s="346"/>
      <c r="AF1246" s="21"/>
      <c r="AG1246" s="339" t="s">
        <v>718</v>
      </c>
      <c r="AJ1246" s="90" t="b">
        <f>OR(ISERROR(AC1246),ISERROR(H1246))</f>
        <v>0</v>
      </c>
      <c r="AQ1246" s="63" t="str">
        <f>IFERROR(LEFT(B1246,SEARCH("
",B1246)),B1246)</f>
        <v xml:space="preserve">Nuts and Seed 4 Bags
</v>
      </c>
      <c r="AR1246" s="127" t="str">
        <f>IF(AS1246="","",MAX(AR$868:AR1245)+1)</f>
        <v/>
      </c>
      <c r="AS1246" s="176" t="str">
        <f>IF(SUM(O1246:AB1246)&gt;0,AQ1246,"")</f>
        <v/>
      </c>
      <c r="AT1246" s="177" t="str">
        <f>IF(O1246&gt;0,O1246,"")</f>
        <v/>
      </c>
      <c r="AU1246" s="178" t="str">
        <f>IF(Q1246&gt;0,Q1246,"")</f>
        <v/>
      </c>
      <c r="AV1246" s="178" t="str">
        <f>IF(S1246&gt;0,S1246,"")</f>
        <v/>
      </c>
      <c r="AW1246" s="178" t="str">
        <f>IF(U1246&gt;0,U1246,"")</f>
        <v/>
      </c>
      <c r="AX1246" s="178" t="str">
        <f>IF(W1246&gt;0,W1246,"")</f>
        <v/>
      </c>
      <c r="AY1246" s="179" t="str">
        <f>IF(Y1246&gt;0,Y1246,"")</f>
        <v/>
      </c>
      <c r="AZ1246" s="179" t="str">
        <f>IF(AA1246&gt;0,AA1246,"")</f>
        <v/>
      </c>
      <c r="BA1246" s="179" t="str">
        <f>IF(SUM(O1246:AB1246)&gt;0,(SUM(O1246:AB1246)*H1246),"")</f>
        <v/>
      </c>
      <c r="BB1246" s="179" t="str">
        <f>IF(SUM(O1246:AB1246)&gt;0,K1246,"")</f>
        <v/>
      </c>
      <c r="BC1246" s="196" t="str">
        <f>IF(SUM(O1246:AB1246)&gt;0,"ITEM","")</f>
        <v/>
      </c>
      <c r="BD1246" s="127" t="str">
        <f>IF(BE1246="","",MAX(BD$868:BD1245)+1)</f>
        <v/>
      </c>
      <c r="BG1246" s="200" t="str">
        <f t="shared" si="124"/>
        <v/>
      </c>
      <c r="BH1246" s="199" t="str">
        <f t="shared" si="125"/>
        <v/>
      </c>
      <c r="BI1246" s="199" t="str">
        <f t="shared" si="126"/>
        <v/>
      </c>
      <c r="BJ1246" s="199" t="str">
        <f t="shared" si="127"/>
        <v/>
      </c>
      <c r="BK1246" s="199" t="str">
        <f t="shared" si="128"/>
        <v/>
      </c>
      <c r="BL1246" s="199" t="str">
        <f t="shared" si="129"/>
        <v/>
      </c>
      <c r="BM1246" s="199" t="str">
        <f t="shared" si="130"/>
        <v/>
      </c>
      <c r="BN1246" s="199" t="str">
        <f t="shared" si="131"/>
        <v/>
      </c>
      <c r="BO1246" s="199" t="str">
        <f t="shared" si="132"/>
        <v/>
      </c>
      <c r="BP1246" s="199" t="str">
        <f t="shared" si="133"/>
        <v/>
      </c>
      <c r="BQ1246" s="202" t="str">
        <f t="shared" si="134"/>
        <v/>
      </c>
      <c r="BR1246" s="200" t="str">
        <f t="shared" si="135"/>
        <v/>
      </c>
      <c r="BS1246" s="202" t="str">
        <f t="shared" si="136"/>
        <v/>
      </c>
    </row>
    <row r="1247" spans="1:71" ht="20.149999999999999" customHeight="1">
      <c r="A1247" s="53"/>
      <c r="B1247" s="308"/>
      <c r="C1247" s="308"/>
      <c r="D1247" s="308"/>
      <c r="E1247" s="308"/>
      <c r="F1247" s="308"/>
      <c r="G1247" s="308"/>
      <c r="H1247" s="372"/>
      <c r="I1247" s="372"/>
      <c r="J1247" s="373"/>
      <c r="K1247" s="342"/>
      <c r="L1247" s="343"/>
      <c r="M1247" s="343"/>
      <c r="N1247" s="344"/>
      <c r="O1247" s="341"/>
      <c r="P1247" s="341"/>
      <c r="Q1247" s="340"/>
      <c r="R1247" s="340"/>
      <c r="S1247" s="341"/>
      <c r="T1247" s="341"/>
      <c r="U1247" s="340"/>
      <c r="V1247" s="340"/>
      <c r="W1247" s="341"/>
      <c r="X1247" s="341"/>
      <c r="Y1247" s="340"/>
      <c r="Z1247" s="340"/>
      <c r="AA1247" s="341"/>
      <c r="AB1247" s="341"/>
      <c r="AC1247" s="345"/>
      <c r="AD1247" s="346"/>
      <c r="AE1247" s="346"/>
      <c r="AF1247" s="21"/>
      <c r="AG1247" s="339"/>
      <c r="AQ1247" s="63" t="str">
        <f>IFERROR(LEFT(B1246,SEARCH("
",B1246)),B1246)</f>
        <v xml:space="preserve">Nuts and Seed 4 Bags
</v>
      </c>
      <c r="AR1247" s="127" t="str">
        <f>IF(AS1247="","",MAX(AR$868:AR1246)+1)</f>
        <v/>
      </c>
      <c r="AS1247" s="140" t="str">
        <f>IF(SUM(O1247:AB1247)&gt;0,AQ1247,"")</f>
        <v/>
      </c>
      <c r="AT1247" s="175" t="str">
        <f>IF(O1247&gt;0,O1247,"")</f>
        <v/>
      </c>
      <c r="AU1247" s="143" t="str">
        <f>IF(Q1247&gt;0,Q1247,"")</f>
        <v/>
      </c>
      <c r="AV1247" s="143" t="str">
        <f>IF(S1247&gt;0,S1247,"")</f>
        <v/>
      </c>
      <c r="AW1247" s="143" t="str">
        <f>IF(U1247&gt;0,U1247,"")</f>
        <v/>
      </c>
      <c r="AX1247" s="143" t="str">
        <f>IF(W1247&gt;0,W1247,"")</f>
        <v/>
      </c>
      <c r="AY1247" s="144" t="str">
        <f>IF(Y1247&gt;0,Y1247,"")</f>
        <v/>
      </c>
      <c r="AZ1247" s="144" t="str">
        <f>IF(AA1247&gt;0,AA1247,"")</f>
        <v/>
      </c>
      <c r="BA1247" s="179" t="str">
        <f>IF(SUM(O1247:AB1247)&gt;0,(SUM(O1247:AB1247)*H1246),"")</f>
        <v/>
      </c>
      <c r="BB1247" s="179" t="str">
        <f>IF(SUM(O1247:AB1247)&gt;0,K1247,"")</f>
        <v/>
      </c>
      <c r="BC1247" s="197" t="str">
        <f>IF(SUM(O1247:AB1247)&gt;0,"ITEM","")</f>
        <v/>
      </c>
      <c r="BD1247" s="127" t="str">
        <f>IF(BE1247="","",MAX(BD$868:BD1246)+1)</f>
        <v/>
      </c>
      <c r="BG1247" s="200" t="str">
        <f t="shared" si="124"/>
        <v/>
      </c>
      <c r="BH1247" s="199" t="str">
        <f t="shared" si="125"/>
        <v/>
      </c>
      <c r="BI1247" s="199" t="str">
        <f t="shared" si="126"/>
        <v/>
      </c>
      <c r="BJ1247" s="199" t="str">
        <f t="shared" si="127"/>
        <v/>
      </c>
      <c r="BK1247" s="199" t="str">
        <f t="shared" si="128"/>
        <v/>
      </c>
      <c r="BL1247" s="199" t="str">
        <f t="shared" si="129"/>
        <v/>
      </c>
      <c r="BM1247" s="199" t="str">
        <f t="shared" si="130"/>
        <v/>
      </c>
      <c r="BN1247" s="199" t="str">
        <f t="shared" si="131"/>
        <v/>
      </c>
      <c r="BO1247" s="199" t="str">
        <f t="shared" si="132"/>
        <v/>
      </c>
      <c r="BP1247" s="199" t="str">
        <f t="shared" si="133"/>
        <v/>
      </c>
      <c r="BQ1247" s="202" t="str">
        <f t="shared" si="134"/>
        <v/>
      </c>
      <c r="BR1247" s="200" t="str">
        <f t="shared" si="135"/>
        <v/>
      </c>
      <c r="BS1247" s="202" t="str">
        <f t="shared" si="136"/>
        <v/>
      </c>
    </row>
    <row r="1248" spans="1:71" ht="7.25" customHeight="1">
      <c r="A1248" s="21"/>
      <c r="B1248" s="21"/>
      <c r="C1248" s="21"/>
      <c r="D1248" s="21"/>
      <c r="E1248" s="21"/>
      <c r="F1248" s="21"/>
      <c r="G1248" s="21"/>
      <c r="H1248" s="21"/>
      <c r="I1248" s="21"/>
      <c r="J1248" s="21"/>
      <c r="K1248" s="21"/>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c r="AR1248" s="127" t="str">
        <f>IF(AS1248="","",MAX(AR$868:AR1247)+1)</f>
        <v/>
      </c>
      <c r="BD1248" s="127" t="str">
        <f>IF(BE1248="","",MAX(BD$868:BD1247)+1)</f>
        <v/>
      </c>
      <c r="BF1248" s="187" t="b">
        <f>NOT(ISBLANK(E1249))</f>
        <v>0</v>
      </c>
      <c r="BG1248" s="200" t="str">
        <f t="shared" si="124"/>
        <v/>
      </c>
      <c r="BH1248" s="199" t="str">
        <f t="shared" si="125"/>
        <v/>
      </c>
      <c r="BI1248" s="199" t="str">
        <f t="shared" si="126"/>
        <v/>
      </c>
      <c r="BJ1248" s="199" t="str">
        <f t="shared" si="127"/>
        <v/>
      </c>
      <c r="BK1248" s="199" t="str">
        <f t="shared" si="128"/>
        <v/>
      </c>
      <c r="BL1248" s="199" t="str">
        <f t="shared" si="129"/>
        <v/>
      </c>
      <c r="BM1248" s="199" t="str">
        <f t="shared" si="130"/>
        <v/>
      </c>
      <c r="BN1248" s="199" t="str">
        <f t="shared" si="131"/>
        <v/>
      </c>
      <c r="BO1248" s="199" t="str">
        <f t="shared" si="132"/>
        <v/>
      </c>
      <c r="BP1248" s="199" t="str">
        <f t="shared" si="133"/>
        <v/>
      </c>
      <c r="BQ1248" s="202" t="str">
        <f t="shared" si="134"/>
        <v/>
      </c>
      <c r="BR1248" s="200" t="str">
        <f t="shared" si="135"/>
        <v/>
      </c>
      <c r="BS1248" s="202" t="str">
        <f t="shared" si="136"/>
        <v/>
      </c>
    </row>
    <row r="1249" spans="1:71" ht="25.25" customHeight="1">
      <c r="A1249" s="53"/>
      <c r="B1249" s="649" t="s">
        <v>44</v>
      </c>
      <c r="C1249" s="649"/>
      <c r="D1249" s="649"/>
      <c r="E1249" s="452"/>
      <c r="F1249" s="453"/>
      <c r="G1249" s="453"/>
      <c r="H1249" s="453"/>
      <c r="I1249" s="453"/>
      <c r="J1249" s="453"/>
      <c r="K1249" s="453"/>
      <c r="L1249" s="453"/>
      <c r="M1249" s="453"/>
      <c r="N1249" s="453"/>
      <c r="O1249" s="453"/>
      <c r="P1249" s="453"/>
      <c r="Q1249" s="453"/>
      <c r="R1249" s="453"/>
      <c r="S1249" s="453"/>
      <c r="T1249" s="453"/>
      <c r="U1249" s="453"/>
      <c r="V1249" s="453"/>
      <c r="W1249" s="453"/>
      <c r="X1249" s="453"/>
      <c r="Y1249" s="453"/>
      <c r="Z1249" s="453"/>
      <c r="AA1249" s="453"/>
      <c r="AB1249" s="453"/>
      <c r="AC1249" s="453"/>
      <c r="AD1249" s="453"/>
      <c r="AE1249" s="454"/>
      <c r="AF1249" s="21"/>
      <c r="AR1249" s="127" t="str">
        <f>IF(AS1249="","",MAX(AR$868:AR1248)+1)</f>
        <v/>
      </c>
      <c r="BD1249" s="127" t="str">
        <f>IF(BE1249="","",MAX(BD$868:BD1248)+1)</f>
        <v/>
      </c>
      <c r="BE1249" s="176" t="str">
        <f>IF(BF1248=TRUE,E1249,"")</f>
        <v/>
      </c>
      <c r="BF1249" s="176" t="str">
        <f>IF(BF1248=TRUE,"NOTE","")</f>
        <v/>
      </c>
      <c r="BG1249" s="200" t="str">
        <f t="shared" si="124"/>
        <v/>
      </c>
      <c r="BH1249" s="199" t="str">
        <f t="shared" si="125"/>
        <v/>
      </c>
      <c r="BI1249" s="199" t="str">
        <f t="shared" si="126"/>
        <v/>
      </c>
      <c r="BJ1249" s="199" t="str">
        <f t="shared" si="127"/>
        <v/>
      </c>
      <c r="BK1249" s="199" t="str">
        <f t="shared" si="128"/>
        <v/>
      </c>
      <c r="BL1249" s="199" t="str">
        <f t="shared" si="129"/>
        <v/>
      </c>
      <c r="BM1249" s="199" t="str">
        <f t="shared" si="130"/>
        <v/>
      </c>
      <c r="BN1249" s="199" t="str">
        <f t="shared" si="131"/>
        <v/>
      </c>
      <c r="BO1249" s="199" t="str">
        <f t="shared" si="132"/>
        <v/>
      </c>
      <c r="BP1249" s="199" t="str">
        <f t="shared" si="133"/>
        <v/>
      </c>
      <c r="BQ1249" s="202" t="str">
        <f t="shared" si="134"/>
        <v/>
      </c>
      <c r="BR1249" s="200" t="str">
        <f t="shared" si="135"/>
        <v/>
      </c>
      <c r="BS1249" s="202" t="str">
        <f t="shared" si="136"/>
        <v/>
      </c>
    </row>
    <row r="1250" spans="1:71" ht="10.25" customHeight="1">
      <c r="A1250" s="53"/>
      <c r="B1250" s="9"/>
      <c r="C1250" s="48"/>
      <c r="D1250" s="48"/>
      <c r="E1250" s="48"/>
      <c r="F1250" s="48"/>
      <c r="G1250" s="48"/>
      <c r="H1250" s="48"/>
      <c r="I1250" s="48"/>
      <c r="J1250" s="48"/>
      <c r="K1250" s="48"/>
      <c r="L1250" s="48"/>
      <c r="M1250" s="48"/>
      <c r="N1250" s="48"/>
      <c r="O1250" s="48"/>
      <c r="P1250" s="48"/>
      <c r="Q1250" s="48"/>
      <c r="R1250" s="48"/>
      <c r="S1250" s="48"/>
      <c r="T1250" s="48"/>
      <c r="U1250" s="48"/>
      <c r="V1250" s="48"/>
      <c r="W1250" s="48"/>
      <c r="X1250" s="48"/>
      <c r="Y1250" s="48"/>
      <c r="Z1250" s="48"/>
      <c r="AA1250" s="48"/>
      <c r="AB1250" s="48"/>
      <c r="AC1250" s="48"/>
      <c r="AD1250" s="48"/>
      <c r="AE1250" s="48"/>
      <c r="AF1250" s="21"/>
      <c r="AR1250" s="127" t="str">
        <f>IF(AS1250="","",MAX(AR$868:AR1249)+1)</f>
        <v/>
      </c>
      <c r="BD1250" s="127" t="str">
        <f>IF(BE1250="","",MAX(BD$868:BD1249)+1)</f>
        <v/>
      </c>
      <c r="BG1250" s="200" t="str">
        <f t="shared" si="124"/>
        <v/>
      </c>
      <c r="BH1250" s="199" t="str">
        <f t="shared" si="125"/>
        <v/>
      </c>
      <c r="BI1250" s="199" t="str">
        <f t="shared" si="126"/>
        <v/>
      </c>
      <c r="BJ1250" s="199" t="str">
        <f t="shared" si="127"/>
        <v/>
      </c>
      <c r="BK1250" s="199" t="str">
        <f t="shared" si="128"/>
        <v/>
      </c>
      <c r="BL1250" s="199" t="str">
        <f t="shared" si="129"/>
        <v/>
      </c>
      <c r="BM1250" s="199" t="str">
        <f t="shared" si="130"/>
        <v/>
      </c>
      <c r="BN1250" s="199" t="str">
        <f t="shared" si="131"/>
        <v/>
      </c>
      <c r="BO1250" s="199" t="str">
        <f t="shared" si="132"/>
        <v/>
      </c>
      <c r="BP1250" s="199" t="str">
        <f t="shared" si="133"/>
        <v/>
      </c>
      <c r="BQ1250" s="202" t="str">
        <f t="shared" si="134"/>
        <v/>
      </c>
      <c r="BR1250" s="200" t="str">
        <f t="shared" si="135"/>
        <v/>
      </c>
      <c r="BS1250" s="202" t="str">
        <f t="shared" si="136"/>
        <v/>
      </c>
    </row>
    <row r="1251" spans="1:71" ht="20.149999999999999" customHeight="1">
      <c r="A1251" s="413">
        <f>A1215+1</f>
        <v>22</v>
      </c>
      <c r="B1251" s="413"/>
      <c r="C1251" s="65"/>
      <c r="D1251" s="65"/>
      <c r="E1251" s="65"/>
      <c r="F1251" s="65"/>
      <c r="G1251" s="65"/>
      <c r="H1251" s="65"/>
      <c r="I1251" s="65"/>
      <c r="J1251" s="65"/>
      <c r="K1251" s="65"/>
      <c r="L1251" s="65"/>
      <c r="M1251" s="65"/>
      <c r="N1251" s="65"/>
      <c r="O1251" s="65"/>
      <c r="P1251" s="65"/>
      <c r="Q1251" s="65"/>
      <c r="R1251" s="65"/>
      <c r="S1251" s="65"/>
      <c r="T1251" s="65"/>
      <c r="U1251" s="65"/>
      <c r="V1251" s="65"/>
      <c r="W1251" s="65"/>
      <c r="X1251" s="65"/>
      <c r="Y1251" s="65"/>
      <c r="Z1251" s="65"/>
      <c r="AA1251" s="65"/>
      <c r="AB1251" s="65"/>
      <c r="AC1251" s="65"/>
      <c r="AD1251" s="65"/>
      <c r="AE1251" s="7"/>
      <c r="AF1251" s="7"/>
      <c r="AR1251" s="127" t="str">
        <f>IF(AS1251="","",MAX(AR$868:AR1250)+1)</f>
        <v/>
      </c>
      <c r="BD1251" s="127" t="str">
        <f>IF(BE1251="","",MAX(BD$868:BD1250)+1)</f>
        <v/>
      </c>
      <c r="BG1251" s="200" t="str">
        <f t="shared" si="124"/>
        <v/>
      </c>
      <c r="BH1251" s="199" t="str">
        <f t="shared" si="125"/>
        <v/>
      </c>
      <c r="BI1251" s="199" t="str">
        <f t="shared" si="126"/>
        <v/>
      </c>
      <c r="BJ1251" s="199" t="str">
        <f t="shared" si="127"/>
        <v/>
      </c>
      <c r="BK1251" s="199" t="str">
        <f t="shared" si="128"/>
        <v/>
      </c>
      <c r="BL1251" s="199" t="str">
        <f t="shared" si="129"/>
        <v/>
      </c>
      <c r="BM1251" s="199" t="str">
        <f t="shared" si="130"/>
        <v/>
      </c>
      <c r="BN1251" s="199" t="str">
        <f t="shared" si="131"/>
        <v/>
      </c>
      <c r="BO1251" s="199" t="str">
        <f t="shared" si="132"/>
        <v/>
      </c>
      <c r="BP1251" s="199" t="str">
        <f t="shared" si="133"/>
        <v/>
      </c>
      <c r="BQ1251" s="202" t="str">
        <f t="shared" si="134"/>
        <v/>
      </c>
      <c r="BR1251" s="200" t="str">
        <f t="shared" si="135"/>
        <v/>
      </c>
      <c r="BS1251" s="202" t="str">
        <f t="shared" si="136"/>
        <v/>
      </c>
    </row>
    <row r="1252" spans="1:71" ht="10.25" customHeight="1" thickBot="1">
      <c r="A1252" s="21"/>
      <c r="B1252" s="21"/>
      <c r="C1252" s="21"/>
      <c r="D1252" s="21"/>
      <c r="E1252" s="21"/>
      <c r="F1252" s="21"/>
      <c r="G1252" s="21"/>
      <c r="H1252" s="21"/>
      <c r="I1252" s="21"/>
      <c r="J1252" s="21"/>
      <c r="K1252" s="21"/>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R1252" s="127" t="str">
        <f>IF(AS1252="","",MAX(AR$868:AR1251)+1)</f>
        <v/>
      </c>
      <c r="BD1252" s="127" t="str">
        <f>IF(BE1252="","",MAX(BD$868:BD1251)+1)</f>
        <v/>
      </c>
      <c r="BF1252" s="187" t="b">
        <f>NOT(ISBLANK(E1288))</f>
        <v>0</v>
      </c>
      <c r="BG1252" s="200" t="str">
        <f t="shared" si="124"/>
        <v/>
      </c>
      <c r="BH1252" s="199" t="str">
        <f t="shared" si="125"/>
        <v/>
      </c>
      <c r="BI1252" s="199" t="str">
        <f t="shared" si="126"/>
        <v/>
      </c>
      <c r="BJ1252" s="199" t="str">
        <f t="shared" si="127"/>
        <v/>
      </c>
      <c r="BK1252" s="199" t="str">
        <f t="shared" si="128"/>
        <v/>
      </c>
      <c r="BL1252" s="199" t="str">
        <f t="shared" si="129"/>
        <v/>
      </c>
      <c r="BM1252" s="199" t="str">
        <f t="shared" si="130"/>
        <v/>
      </c>
      <c r="BN1252" s="199" t="str">
        <f t="shared" si="131"/>
        <v/>
      </c>
      <c r="BO1252" s="199" t="str">
        <f t="shared" si="132"/>
        <v/>
      </c>
      <c r="BP1252" s="199" t="str">
        <f t="shared" si="133"/>
        <v/>
      </c>
      <c r="BQ1252" s="202" t="str">
        <f t="shared" si="134"/>
        <v/>
      </c>
      <c r="BR1252" s="200" t="str">
        <f t="shared" si="135"/>
        <v/>
      </c>
      <c r="BS1252" s="202" t="str">
        <f t="shared" si="136"/>
        <v/>
      </c>
    </row>
    <row r="1253" spans="1:71" ht="25.25" customHeight="1" thickBot="1">
      <c r="A1253" s="21"/>
      <c r="B1253" s="365" t="s">
        <v>719</v>
      </c>
      <c r="C1253" s="366"/>
      <c r="D1253" s="366"/>
      <c r="E1253" s="366"/>
      <c r="F1253" s="366"/>
      <c r="G1253" s="366"/>
      <c r="H1253" s="366"/>
      <c r="I1253" s="366"/>
      <c r="J1253" s="366"/>
      <c r="K1253" s="366"/>
      <c r="L1253" s="366"/>
      <c r="M1253" s="366"/>
      <c r="N1253" s="366"/>
      <c r="O1253" s="366"/>
      <c r="P1253" s="366"/>
      <c r="Q1253" s="366"/>
      <c r="R1253" s="366"/>
      <c r="S1253" s="366"/>
      <c r="T1253" s="366"/>
      <c r="U1253" s="366"/>
      <c r="V1253" s="366"/>
      <c r="W1253" s="366"/>
      <c r="X1253" s="366"/>
      <c r="Y1253" s="366"/>
      <c r="Z1253" s="366"/>
      <c r="AA1253" s="366"/>
      <c r="AB1253" s="366"/>
      <c r="AC1253" s="366"/>
      <c r="AD1253" s="366"/>
      <c r="AE1253" s="367"/>
      <c r="AF1253" s="21"/>
      <c r="AQ1253" s="184" t="str">
        <f>B1253</f>
        <v>Disposables</v>
      </c>
      <c r="AR1253" s="127" t="str">
        <f>IF(AS1253="","",MAX(AR$868:AR1252)+1)</f>
        <v/>
      </c>
      <c r="AS1253" s="180" t="str">
        <f>IF(AQ1257&gt;0,AQ1253,"")</f>
        <v/>
      </c>
      <c r="AT1253" s="181" t="str">
        <f>IF(AQ1257&gt;0,IF(ISBLANK(O1257),"",O1257),"")</f>
        <v/>
      </c>
      <c r="AU1253" s="182" t="str">
        <f>IF(AQ1257&gt;0,IF(ISBLANK(Q1257),"",Q1257),"")</f>
        <v/>
      </c>
      <c r="AV1253" s="182" t="str">
        <f>IF(AQ1257&gt;0,IF(ISBLANK(S1257),"",S1257),"")</f>
        <v/>
      </c>
      <c r="AW1253" s="182" t="str">
        <f>IF(AQ1257&gt;0,IF(ISBLANK(U1257),"",U1257),"")</f>
        <v/>
      </c>
      <c r="AX1253" s="182" t="str">
        <f>IF(AQ1257&gt;0,IF(ISBLANK(W1257),"",W1257),"")</f>
        <v/>
      </c>
      <c r="AY1253" s="183" t="str">
        <f>IF(AQ1257&gt;0,IF(ISBLANK(Y1257),"",Y1257),"")</f>
        <v/>
      </c>
      <c r="AZ1253" s="183" t="str">
        <f>IF(AQ1257&gt;0,IF(ISBLANK(AA1257),"",AA1257),"")</f>
        <v/>
      </c>
      <c r="BC1253" s="195" t="str">
        <f>IF(AQ1257&gt;0,"HEADING","")</f>
        <v/>
      </c>
      <c r="BD1253" s="127" t="str">
        <f>IF(BE1253="","",MAX(BD$868:BD1252)+1)</f>
        <v/>
      </c>
      <c r="BE1253" s="180" t="str">
        <f>IF(BF1252=TRUE,AQ1253,"")</f>
        <v/>
      </c>
      <c r="BF1253" s="195" t="str">
        <f>IF(BF1252=TRUE,"HEADING","")</f>
        <v/>
      </c>
      <c r="BG1253" s="200" t="str">
        <f t="shared" si="124"/>
        <v/>
      </c>
      <c r="BH1253" s="199" t="str">
        <f t="shared" si="125"/>
        <v/>
      </c>
      <c r="BI1253" s="199" t="str">
        <f t="shared" si="126"/>
        <v/>
      </c>
      <c r="BJ1253" s="199" t="str">
        <f t="shared" si="127"/>
        <v/>
      </c>
      <c r="BK1253" s="199" t="str">
        <f t="shared" si="128"/>
        <v/>
      </c>
      <c r="BL1253" s="199" t="str">
        <f t="shared" si="129"/>
        <v/>
      </c>
      <c r="BM1253" s="199" t="str">
        <f t="shared" si="130"/>
        <v/>
      </c>
      <c r="BN1253" s="199" t="str">
        <f t="shared" si="131"/>
        <v/>
      </c>
      <c r="BO1253" s="199" t="str">
        <f t="shared" si="132"/>
        <v/>
      </c>
      <c r="BP1253" s="199" t="str">
        <f t="shared" si="133"/>
        <v/>
      </c>
      <c r="BQ1253" s="202" t="str">
        <f t="shared" si="134"/>
        <v/>
      </c>
      <c r="BR1253" s="200" t="str">
        <f t="shared" si="135"/>
        <v/>
      </c>
      <c r="BS1253" s="202" t="str">
        <f t="shared" si="136"/>
        <v/>
      </c>
    </row>
    <row r="1254" spans="1:71" ht="7.25" customHeight="1">
      <c r="A1254" s="21"/>
      <c r="B1254" s="21"/>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R1254" s="127" t="str">
        <f>IF(AS1254="","",MAX(AR$868:AR1253)+1)</f>
        <v/>
      </c>
      <c r="BD1254" s="127" t="str">
        <f>IF(BE1254="","",MAX(BD$868:BD1253)+1)</f>
        <v/>
      </c>
      <c r="BG1254" s="200" t="str">
        <f t="shared" si="124"/>
        <v/>
      </c>
      <c r="BH1254" s="199" t="str">
        <f t="shared" si="125"/>
        <v/>
      </c>
      <c r="BI1254" s="199" t="str">
        <f t="shared" si="126"/>
        <v/>
      </c>
      <c r="BJ1254" s="199" t="str">
        <f t="shared" si="127"/>
        <v/>
      </c>
      <c r="BK1254" s="199" t="str">
        <f t="shared" si="128"/>
        <v/>
      </c>
      <c r="BL1254" s="199" t="str">
        <f t="shared" si="129"/>
        <v/>
      </c>
      <c r="BM1254" s="199" t="str">
        <f t="shared" si="130"/>
        <v/>
      </c>
      <c r="BN1254" s="199" t="str">
        <f t="shared" si="131"/>
        <v/>
      </c>
      <c r="BO1254" s="199" t="str">
        <f t="shared" si="132"/>
        <v/>
      </c>
      <c r="BP1254" s="199" t="str">
        <f t="shared" si="133"/>
        <v/>
      </c>
      <c r="BQ1254" s="202" t="str">
        <f t="shared" si="134"/>
        <v/>
      </c>
      <c r="BR1254" s="200" t="str">
        <f t="shared" si="135"/>
        <v/>
      </c>
      <c r="BS1254" s="202" t="str">
        <f t="shared" si="136"/>
        <v/>
      </c>
    </row>
    <row r="1255" spans="1:71" ht="20.149999999999999" customHeight="1">
      <c r="A1255" s="21"/>
      <c r="B1255" s="21"/>
      <c r="C1255" s="31"/>
      <c r="D1255" s="31"/>
      <c r="E1255" s="31"/>
      <c r="F1255" s="31"/>
      <c r="G1255" s="31"/>
      <c r="H1255" s="31"/>
      <c r="I1255" s="31"/>
      <c r="J1255" s="31"/>
      <c r="K1255" s="31"/>
      <c r="L1255" s="31"/>
      <c r="M1255" s="31"/>
      <c r="N1255" s="31"/>
      <c r="O1255" s="368" t="s">
        <v>525</v>
      </c>
      <c r="P1255" s="368"/>
      <c r="Q1255" s="368"/>
      <c r="R1255" s="368"/>
      <c r="S1255" s="368"/>
      <c r="T1255" s="368"/>
      <c r="U1255" s="368"/>
      <c r="V1255" s="368"/>
      <c r="W1255" s="368"/>
      <c r="X1255" s="368"/>
      <c r="Y1255" s="368"/>
      <c r="Z1255" s="368"/>
      <c r="AA1255" s="368"/>
      <c r="AB1255" s="368"/>
      <c r="AC1255" s="35"/>
      <c r="AD1255" s="35"/>
      <c r="AE1255" s="35"/>
      <c r="AF1255" s="21"/>
      <c r="AR1255" s="127" t="str">
        <f>IF(AS1255="","",MAX(AR$868:AR1254)+1)</f>
        <v/>
      </c>
      <c r="BD1255" s="127" t="str">
        <f>IF(BE1255="","",MAX(BD$868:BD1254)+1)</f>
        <v/>
      </c>
      <c r="BG1255" s="200" t="str">
        <f t="shared" si="124"/>
        <v/>
      </c>
      <c r="BH1255" s="199" t="str">
        <f t="shared" si="125"/>
        <v/>
      </c>
      <c r="BI1255" s="199" t="str">
        <f t="shared" si="126"/>
        <v/>
      </c>
      <c r="BJ1255" s="199" t="str">
        <f t="shared" si="127"/>
        <v/>
      </c>
      <c r="BK1255" s="199" t="str">
        <f t="shared" si="128"/>
        <v/>
      </c>
      <c r="BL1255" s="199" t="str">
        <f t="shared" si="129"/>
        <v/>
      </c>
      <c r="BM1255" s="199" t="str">
        <f t="shared" si="130"/>
        <v/>
      </c>
      <c r="BN1255" s="199" t="str">
        <f t="shared" si="131"/>
        <v/>
      </c>
      <c r="BO1255" s="199" t="str">
        <f t="shared" si="132"/>
        <v/>
      </c>
      <c r="BP1255" s="199" t="str">
        <f t="shared" si="133"/>
        <v/>
      </c>
      <c r="BQ1255" s="202" t="str">
        <f t="shared" si="134"/>
        <v/>
      </c>
      <c r="BR1255" s="200" t="str">
        <f t="shared" si="135"/>
        <v/>
      </c>
      <c r="BS1255" s="202" t="str">
        <f t="shared" si="136"/>
        <v/>
      </c>
    </row>
    <row r="1256" spans="1:71" ht="20.149999999999999" customHeight="1">
      <c r="A1256" s="21"/>
      <c r="B1256" s="369"/>
      <c r="C1256" s="369"/>
      <c r="D1256" s="369"/>
      <c r="E1256" s="369"/>
      <c r="F1256" s="369"/>
      <c r="G1256" s="369"/>
      <c r="H1256" s="21"/>
      <c r="I1256" s="26"/>
      <c r="J1256" s="26"/>
      <c r="K1256" s="21"/>
      <c r="L1256" s="26"/>
      <c r="M1256" s="26"/>
      <c r="N1256" s="26"/>
      <c r="O1256" s="370" t="s">
        <v>423</v>
      </c>
      <c r="P1256" s="370"/>
      <c r="Q1256" s="322" t="s">
        <v>424</v>
      </c>
      <c r="R1256" s="322"/>
      <c r="S1256" s="362" t="s">
        <v>425</v>
      </c>
      <c r="T1256" s="362"/>
      <c r="U1256" s="322" t="s">
        <v>426</v>
      </c>
      <c r="V1256" s="322"/>
      <c r="W1256" s="362" t="s">
        <v>427</v>
      </c>
      <c r="X1256" s="362"/>
      <c r="Y1256" s="322" t="s">
        <v>428</v>
      </c>
      <c r="Z1256" s="322"/>
      <c r="AA1256" s="362" t="s">
        <v>429</v>
      </c>
      <c r="AB1256" s="362"/>
      <c r="AC1256" s="21"/>
      <c r="AD1256" s="36"/>
      <c r="AE1256" s="36"/>
      <c r="AF1256" s="21"/>
      <c r="AQ1256" s="137" t="s">
        <v>533</v>
      </c>
      <c r="AR1256" s="127" t="str">
        <f>IF(AS1256="","",MAX(AR$868:AR1255)+1)</f>
        <v/>
      </c>
      <c r="BD1256" s="127" t="str">
        <f>IF(BE1256="","",MAX(BD$868:BD1255)+1)</f>
        <v/>
      </c>
      <c r="BG1256" s="200" t="str">
        <f t="shared" si="124"/>
        <v/>
      </c>
      <c r="BH1256" s="199" t="str">
        <f t="shared" si="125"/>
        <v/>
      </c>
      <c r="BI1256" s="199" t="str">
        <f t="shared" si="126"/>
        <v/>
      </c>
      <c r="BJ1256" s="199" t="str">
        <f t="shared" si="127"/>
        <v/>
      </c>
      <c r="BK1256" s="199" t="str">
        <f t="shared" si="128"/>
        <v/>
      </c>
      <c r="BL1256" s="199" t="str">
        <f t="shared" si="129"/>
        <v/>
      </c>
      <c r="BM1256" s="199" t="str">
        <f t="shared" si="130"/>
        <v/>
      </c>
      <c r="BN1256" s="199" t="str">
        <f t="shared" si="131"/>
        <v/>
      </c>
      <c r="BO1256" s="199" t="str">
        <f t="shared" si="132"/>
        <v/>
      </c>
      <c r="BP1256" s="199" t="str">
        <f t="shared" si="133"/>
        <v/>
      </c>
      <c r="BQ1256" s="202" t="str">
        <f t="shared" si="134"/>
        <v/>
      </c>
      <c r="BR1256" s="200" t="str">
        <f t="shared" si="135"/>
        <v/>
      </c>
      <c r="BS1256" s="202" t="str">
        <f t="shared" si="136"/>
        <v/>
      </c>
    </row>
    <row r="1257" spans="1:71" ht="20.149999999999999" customHeight="1">
      <c r="A1257" s="53"/>
      <c r="B1257" s="369"/>
      <c r="C1257" s="369"/>
      <c r="D1257" s="369"/>
      <c r="E1257" s="369"/>
      <c r="F1257" s="369"/>
      <c r="G1257" s="369"/>
      <c r="H1257" s="26"/>
      <c r="I1257" s="26"/>
      <c r="J1257" s="26"/>
      <c r="K1257" s="26"/>
      <c r="L1257" s="26"/>
      <c r="M1257" s="26"/>
      <c r="N1257" s="26"/>
      <c r="O1257" s="363"/>
      <c r="P1257" s="363"/>
      <c r="Q1257" s="330"/>
      <c r="R1257" s="330"/>
      <c r="S1257" s="326"/>
      <c r="T1257" s="327"/>
      <c r="U1257" s="330"/>
      <c r="V1257" s="330"/>
      <c r="W1257" s="326"/>
      <c r="X1257" s="327"/>
      <c r="Y1257" s="330"/>
      <c r="Z1257" s="330"/>
      <c r="AA1257" s="326"/>
      <c r="AB1257" s="327"/>
      <c r="AC1257" s="36"/>
      <c r="AD1257" s="36"/>
      <c r="AE1257" s="36"/>
      <c r="AF1257" s="21"/>
      <c r="AQ1257" s="137">
        <f>SUM($O1261:$AB1286)</f>
        <v>0</v>
      </c>
      <c r="AR1257" s="127" t="str">
        <f>IF(AS1257="","",MAX(AR$868:AR1256)+1)</f>
        <v/>
      </c>
      <c r="BC1257" s="198" t="str">
        <f>IF(AQ1257&gt;0,"DATE","")</f>
        <v/>
      </c>
      <c r="BD1257" s="127" t="str">
        <f>IF(BE1257="","",MAX(BD$868:BD1256)+1)</f>
        <v/>
      </c>
      <c r="BG1257" s="200" t="str">
        <f t="shared" si="124"/>
        <v/>
      </c>
      <c r="BH1257" s="199" t="str">
        <f t="shared" si="125"/>
        <v/>
      </c>
      <c r="BI1257" s="199" t="str">
        <f t="shared" si="126"/>
        <v/>
      </c>
      <c r="BJ1257" s="199" t="str">
        <f t="shared" si="127"/>
        <v/>
      </c>
      <c r="BK1257" s="199" t="str">
        <f t="shared" si="128"/>
        <v/>
      </c>
      <c r="BL1257" s="199" t="str">
        <f t="shared" si="129"/>
        <v/>
      </c>
      <c r="BM1257" s="199" t="str">
        <f t="shared" si="130"/>
        <v/>
      </c>
      <c r="BN1257" s="199" t="str">
        <f t="shared" si="131"/>
        <v/>
      </c>
      <c r="BO1257" s="199" t="str">
        <f t="shared" si="132"/>
        <v/>
      </c>
      <c r="BP1257" s="199" t="str">
        <f t="shared" si="133"/>
        <v/>
      </c>
      <c r="BQ1257" s="202" t="str">
        <f t="shared" si="134"/>
        <v/>
      </c>
      <c r="BR1257" s="200" t="str">
        <f t="shared" si="135"/>
        <v/>
      </c>
      <c r="BS1257" s="202" t="str">
        <f t="shared" si="136"/>
        <v/>
      </c>
    </row>
    <row r="1258" spans="1:71" ht="7.25" customHeight="1">
      <c r="A1258" s="21"/>
      <c r="B1258" s="21"/>
      <c r="C1258" s="21"/>
      <c r="D1258" s="21"/>
      <c r="E1258" s="21"/>
      <c r="F1258" s="21"/>
      <c r="G1258" s="21"/>
      <c r="H1258" s="21"/>
      <c r="I1258" s="21"/>
      <c r="J1258" s="21"/>
      <c r="K1258" s="21"/>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R1258" s="127" t="str">
        <f>IF(AS1258="","",MAX(AR$868:AR1257)+1)</f>
        <v/>
      </c>
      <c r="BD1258" s="127" t="str">
        <f>IF(BE1258="","",MAX(BD$868:BD1257)+1)</f>
        <v/>
      </c>
      <c r="BG1258" s="200" t="str">
        <f t="shared" si="124"/>
        <v/>
      </c>
      <c r="BH1258" s="199" t="str">
        <f t="shared" si="125"/>
        <v/>
      </c>
      <c r="BI1258" s="199" t="str">
        <f t="shared" si="126"/>
        <v/>
      </c>
      <c r="BJ1258" s="199" t="str">
        <f t="shared" si="127"/>
        <v/>
      </c>
      <c r="BK1258" s="199" t="str">
        <f t="shared" si="128"/>
        <v/>
      </c>
      <c r="BL1258" s="199" t="str">
        <f t="shared" si="129"/>
        <v/>
      </c>
      <c r="BM1258" s="199" t="str">
        <f t="shared" si="130"/>
        <v/>
      </c>
      <c r="BN1258" s="199" t="str">
        <f t="shared" si="131"/>
        <v/>
      </c>
      <c r="BO1258" s="199" t="str">
        <f t="shared" si="132"/>
        <v/>
      </c>
      <c r="BP1258" s="199" t="str">
        <f t="shared" si="133"/>
        <v/>
      </c>
      <c r="BQ1258" s="202" t="str">
        <f t="shared" si="134"/>
        <v/>
      </c>
      <c r="BR1258" s="200" t="str">
        <f t="shared" si="135"/>
        <v/>
      </c>
      <c r="BS1258" s="202" t="str">
        <f t="shared" si="136"/>
        <v/>
      </c>
    </row>
    <row r="1259" spans="1:71" ht="20.149999999999999" customHeight="1">
      <c r="A1259" s="53"/>
      <c r="B1259" s="368" t="s">
        <v>150</v>
      </c>
      <c r="C1259" s="368"/>
      <c r="D1259" s="368"/>
      <c r="E1259" s="368"/>
      <c r="F1259" s="368"/>
      <c r="G1259" s="368"/>
      <c r="H1259" s="361" t="s">
        <v>2735</v>
      </c>
      <c r="I1259" s="361"/>
      <c r="J1259" s="361"/>
      <c r="K1259" s="361" t="s">
        <v>395</v>
      </c>
      <c r="L1259" s="361"/>
      <c r="M1259" s="361"/>
      <c r="N1259" s="361"/>
      <c r="O1259" s="361" t="s">
        <v>530</v>
      </c>
      <c r="P1259" s="361"/>
      <c r="Q1259" s="361"/>
      <c r="R1259" s="361"/>
      <c r="S1259" s="361"/>
      <c r="T1259" s="361"/>
      <c r="U1259" s="361"/>
      <c r="V1259" s="361"/>
      <c r="W1259" s="361"/>
      <c r="X1259" s="361"/>
      <c r="Y1259" s="361"/>
      <c r="Z1259" s="361"/>
      <c r="AA1259" s="361"/>
      <c r="AB1259" s="361"/>
      <c r="AC1259" s="347" t="s">
        <v>392</v>
      </c>
      <c r="AD1259" s="347"/>
      <c r="AE1259" s="347"/>
      <c r="AF1259" s="21"/>
      <c r="AR1259" s="127" t="str">
        <f>IF(AS1259="","",MAX(AR$868:AR1258)+1)</f>
        <v/>
      </c>
      <c r="BD1259" s="127" t="str">
        <f>IF(BE1259="","",MAX(BD$868:BD1258)+1)</f>
        <v/>
      </c>
      <c r="BG1259" s="200" t="str">
        <f t="shared" si="124"/>
        <v/>
      </c>
      <c r="BH1259" s="199" t="str">
        <f t="shared" si="125"/>
        <v/>
      </c>
      <c r="BI1259" s="199" t="str">
        <f t="shared" si="126"/>
        <v/>
      </c>
      <c r="BJ1259" s="199" t="str">
        <f t="shared" si="127"/>
        <v/>
      </c>
      <c r="BK1259" s="199" t="str">
        <f t="shared" si="128"/>
        <v/>
      </c>
      <c r="BL1259" s="199" t="str">
        <f t="shared" si="129"/>
        <v/>
      </c>
      <c r="BM1259" s="199" t="str">
        <f t="shared" si="130"/>
        <v/>
      </c>
      <c r="BN1259" s="199" t="str">
        <f t="shared" si="131"/>
        <v/>
      </c>
      <c r="BO1259" s="199" t="str">
        <f t="shared" si="132"/>
        <v/>
      </c>
      <c r="BP1259" s="199" t="str">
        <f t="shared" si="133"/>
        <v/>
      </c>
      <c r="BQ1259" s="202" t="str">
        <f t="shared" si="134"/>
        <v/>
      </c>
      <c r="BR1259" s="200" t="str">
        <f t="shared" si="135"/>
        <v/>
      </c>
      <c r="BS1259" s="202" t="str">
        <f t="shared" si="136"/>
        <v/>
      </c>
    </row>
    <row r="1260" spans="1:71" ht="7.25" customHeight="1">
      <c r="A1260" s="21"/>
      <c r="B1260" s="21"/>
      <c r="C1260" s="21"/>
      <c r="D1260" s="21"/>
      <c r="E1260" s="21"/>
      <c r="F1260" s="21"/>
      <c r="G1260" s="21"/>
      <c r="H1260" s="21"/>
      <c r="I1260" s="21"/>
      <c r="J1260" s="21"/>
      <c r="K1260" s="21"/>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R1260" s="127" t="str">
        <f>IF(AS1260="","",MAX(AR$868:AR1259)+1)</f>
        <v/>
      </c>
      <c r="BD1260" s="127" t="str">
        <f>IF(BE1260="","",MAX(BD$868:BD1259)+1)</f>
        <v/>
      </c>
      <c r="BG1260" s="200" t="str">
        <f t="shared" si="124"/>
        <v/>
      </c>
      <c r="BH1260" s="199" t="str">
        <f t="shared" si="125"/>
        <v/>
      </c>
      <c r="BI1260" s="199" t="str">
        <f t="shared" si="126"/>
        <v/>
      </c>
      <c r="BJ1260" s="199" t="str">
        <f t="shared" si="127"/>
        <v/>
      </c>
      <c r="BK1260" s="199" t="str">
        <f t="shared" si="128"/>
        <v/>
      </c>
      <c r="BL1260" s="199" t="str">
        <f t="shared" si="129"/>
        <v/>
      </c>
      <c r="BM1260" s="199" t="str">
        <f t="shared" si="130"/>
        <v/>
      </c>
      <c r="BN1260" s="199" t="str">
        <f t="shared" si="131"/>
        <v/>
      </c>
      <c r="BO1260" s="199" t="str">
        <f t="shared" si="132"/>
        <v/>
      </c>
      <c r="BP1260" s="199" t="str">
        <f t="shared" si="133"/>
        <v/>
      </c>
      <c r="BQ1260" s="202" t="str">
        <f t="shared" si="134"/>
        <v/>
      </c>
      <c r="BR1260" s="200" t="str">
        <f t="shared" si="135"/>
        <v/>
      </c>
      <c r="BS1260" s="202" t="str">
        <f t="shared" si="136"/>
        <v/>
      </c>
    </row>
    <row r="1261" spans="1:71" ht="20.149999999999999" customHeight="1">
      <c r="A1261" s="53"/>
      <c r="B1261" s="308" t="s">
        <v>720</v>
      </c>
      <c r="C1261" s="308"/>
      <c r="D1261" s="308"/>
      <c r="E1261" s="308"/>
      <c r="F1261" s="308"/>
      <c r="G1261" s="308"/>
      <c r="H1261" s="372">
        <f>VLOOKUP($AG1261,PriceList,3,FALSE)</f>
        <v>7.45</v>
      </c>
      <c r="I1261" s="372"/>
      <c r="J1261" s="373"/>
      <c r="K1261" s="342"/>
      <c r="L1261" s="343"/>
      <c r="M1261" s="343"/>
      <c r="N1261" s="344"/>
      <c r="O1261" s="341"/>
      <c r="P1261" s="341"/>
      <c r="Q1261" s="340"/>
      <c r="R1261" s="340"/>
      <c r="S1261" s="341"/>
      <c r="T1261" s="341"/>
      <c r="U1261" s="340"/>
      <c r="V1261" s="340"/>
      <c r="W1261" s="341"/>
      <c r="X1261" s="341"/>
      <c r="Y1261" s="340"/>
      <c r="Z1261" s="340"/>
      <c r="AA1261" s="341"/>
      <c r="AB1261" s="341"/>
      <c r="AC1261" s="345">
        <f>(SUM(O1261:AB1262))*H1261</f>
        <v>0</v>
      </c>
      <c r="AD1261" s="346"/>
      <c r="AE1261" s="346"/>
      <c r="AF1261" s="21"/>
      <c r="AG1261" s="339" t="s">
        <v>721</v>
      </c>
      <c r="AJ1261" s="90" t="b">
        <f>OR(ISERROR(AC1261),ISERROR(H1261))</f>
        <v>0</v>
      </c>
      <c r="AQ1261" s="63" t="str">
        <f>IFERROR(LEFT(B1261,SEARCH("
",B1261)),B1261)</f>
        <v>Cold Drink Glasses x 50</v>
      </c>
      <c r="AR1261" s="127" t="str">
        <f>IF(AS1261="","",MAX(AR$868:AR1260)+1)</f>
        <v/>
      </c>
      <c r="AS1261" s="176" t="str">
        <f>IF(SUM(O1261:AB1261)&gt;0,AQ1261,"")</f>
        <v/>
      </c>
      <c r="AT1261" s="177" t="str">
        <f>IF(O1261&gt;0,O1261,"")</f>
        <v/>
      </c>
      <c r="AU1261" s="178" t="str">
        <f>IF(Q1261&gt;0,Q1261,"")</f>
        <v/>
      </c>
      <c r="AV1261" s="178" t="str">
        <f>IF(S1261&gt;0,S1261,"")</f>
        <v/>
      </c>
      <c r="AW1261" s="178" t="str">
        <f>IF(U1261&gt;0,U1261,"")</f>
        <v/>
      </c>
      <c r="AX1261" s="178" t="str">
        <f>IF(W1261&gt;0,W1261,"")</f>
        <v/>
      </c>
      <c r="AY1261" s="179" t="str">
        <f>IF(Y1261&gt;0,Y1261,"")</f>
        <v/>
      </c>
      <c r="AZ1261" s="179" t="str">
        <f>IF(AA1261&gt;0,AA1261,"")</f>
        <v/>
      </c>
      <c r="BA1261" s="179" t="str">
        <f>IF(SUM(O1261:AB1261)&gt;0,(SUM(O1261:AB1261)*H1261),"")</f>
        <v/>
      </c>
      <c r="BB1261" s="179" t="str">
        <f>IF(SUM(O1261:AB1261)&gt;0,K1261,"")</f>
        <v/>
      </c>
      <c r="BC1261" s="196" t="str">
        <f>IF(SUM(O1261:AB1261)&gt;0,"ITEM","")</f>
        <v/>
      </c>
      <c r="BD1261" s="127" t="str">
        <f>IF(BE1261="","",MAX(BD$868:BD1260)+1)</f>
        <v/>
      </c>
      <c r="BG1261" s="200" t="str">
        <f t="shared" si="124"/>
        <v/>
      </c>
      <c r="BH1261" s="199" t="str">
        <f t="shared" si="125"/>
        <v/>
      </c>
      <c r="BI1261" s="199" t="str">
        <f t="shared" si="126"/>
        <v/>
      </c>
      <c r="BJ1261" s="199" t="str">
        <f t="shared" si="127"/>
        <v/>
      </c>
      <c r="BK1261" s="199" t="str">
        <f t="shared" si="128"/>
        <v/>
      </c>
      <c r="BL1261" s="199" t="str">
        <f t="shared" si="129"/>
        <v/>
      </c>
      <c r="BM1261" s="199" t="str">
        <f t="shared" si="130"/>
        <v/>
      </c>
      <c r="BN1261" s="199" t="str">
        <f t="shared" si="131"/>
        <v/>
      </c>
      <c r="BO1261" s="199" t="str">
        <f t="shared" si="132"/>
        <v/>
      </c>
      <c r="BP1261" s="199" t="str">
        <f t="shared" si="133"/>
        <v/>
      </c>
      <c r="BQ1261" s="202" t="str">
        <f t="shared" si="134"/>
        <v/>
      </c>
      <c r="BR1261" s="200" t="str">
        <f t="shared" si="135"/>
        <v/>
      </c>
      <c r="BS1261" s="202" t="str">
        <f t="shared" si="136"/>
        <v/>
      </c>
    </row>
    <row r="1262" spans="1:71" ht="20.149999999999999" customHeight="1">
      <c r="A1262" s="53"/>
      <c r="B1262" s="308"/>
      <c r="C1262" s="308"/>
      <c r="D1262" s="308"/>
      <c r="E1262" s="308"/>
      <c r="F1262" s="308"/>
      <c r="G1262" s="308"/>
      <c r="H1262" s="372"/>
      <c r="I1262" s="372"/>
      <c r="J1262" s="373"/>
      <c r="K1262" s="342"/>
      <c r="L1262" s="343"/>
      <c r="M1262" s="343"/>
      <c r="N1262" s="344"/>
      <c r="O1262" s="341"/>
      <c r="P1262" s="341"/>
      <c r="Q1262" s="340"/>
      <c r="R1262" s="340"/>
      <c r="S1262" s="341"/>
      <c r="T1262" s="341"/>
      <c r="U1262" s="340"/>
      <c r="V1262" s="340"/>
      <c r="W1262" s="341"/>
      <c r="X1262" s="341"/>
      <c r="Y1262" s="340"/>
      <c r="Z1262" s="340"/>
      <c r="AA1262" s="341"/>
      <c r="AB1262" s="341"/>
      <c r="AC1262" s="345"/>
      <c r="AD1262" s="346"/>
      <c r="AE1262" s="346"/>
      <c r="AF1262" s="21"/>
      <c r="AG1262" s="339"/>
      <c r="AQ1262" s="63" t="str">
        <f>IFERROR(LEFT(B1261,SEARCH("
",B1261)),B1261)</f>
        <v>Cold Drink Glasses x 50</v>
      </c>
      <c r="AR1262" s="127" t="str">
        <f>IF(AS1262="","",MAX(AR$868:AR1261)+1)</f>
        <v/>
      </c>
      <c r="AS1262" s="140" t="str">
        <f>IF(SUM(O1262:AB1262)&gt;0,AQ1262,"")</f>
        <v/>
      </c>
      <c r="AT1262" s="175" t="str">
        <f>IF(O1262&gt;0,O1262,"")</f>
        <v/>
      </c>
      <c r="AU1262" s="143" t="str">
        <f>IF(Q1262&gt;0,Q1262,"")</f>
        <v/>
      </c>
      <c r="AV1262" s="143" t="str">
        <f>IF(S1262&gt;0,S1262,"")</f>
        <v/>
      </c>
      <c r="AW1262" s="143" t="str">
        <f>IF(U1262&gt;0,U1262,"")</f>
        <v/>
      </c>
      <c r="AX1262" s="143" t="str">
        <f>IF(W1262&gt;0,W1262,"")</f>
        <v/>
      </c>
      <c r="AY1262" s="144" t="str">
        <f>IF(Y1262&gt;0,Y1262,"")</f>
        <v/>
      </c>
      <c r="AZ1262" s="144" t="str">
        <f>IF(AA1262&gt;0,AA1262,"")</f>
        <v/>
      </c>
      <c r="BA1262" s="179" t="str">
        <f>IF(SUM(O1262:AB1262)&gt;0,(SUM(O1262:AB1262)*H1261),"")</f>
        <v/>
      </c>
      <c r="BB1262" s="179" t="str">
        <f>IF(SUM(O1262:AB1262)&gt;0,K1262,"")</f>
        <v/>
      </c>
      <c r="BC1262" s="197" t="str">
        <f>IF(SUM(O1262:AB1262)&gt;0,"ITEM","")</f>
        <v/>
      </c>
      <c r="BD1262" s="127" t="str">
        <f>IF(BE1262="","",MAX(BD$868:BD1261)+1)</f>
        <v/>
      </c>
      <c r="BG1262" s="200" t="str">
        <f t="shared" si="124"/>
        <v/>
      </c>
      <c r="BH1262" s="199" t="str">
        <f t="shared" si="125"/>
        <v/>
      </c>
      <c r="BI1262" s="199" t="str">
        <f t="shared" si="126"/>
        <v/>
      </c>
      <c r="BJ1262" s="199" t="str">
        <f t="shared" si="127"/>
        <v/>
      </c>
      <c r="BK1262" s="199" t="str">
        <f t="shared" si="128"/>
        <v/>
      </c>
      <c r="BL1262" s="199" t="str">
        <f t="shared" si="129"/>
        <v/>
      </c>
      <c r="BM1262" s="199" t="str">
        <f t="shared" si="130"/>
        <v/>
      </c>
      <c r="BN1262" s="199" t="str">
        <f t="shared" si="131"/>
        <v/>
      </c>
      <c r="BO1262" s="199" t="str">
        <f t="shared" si="132"/>
        <v/>
      </c>
      <c r="BP1262" s="199" t="str">
        <f t="shared" si="133"/>
        <v/>
      </c>
      <c r="BQ1262" s="202" t="str">
        <f t="shared" si="134"/>
        <v/>
      </c>
      <c r="BR1262" s="200" t="str">
        <f t="shared" si="135"/>
        <v/>
      </c>
      <c r="BS1262" s="202" t="str">
        <f t="shared" si="136"/>
        <v/>
      </c>
    </row>
    <row r="1263" spans="1:71" ht="7.25" customHeight="1">
      <c r="A1263" s="21"/>
      <c r="B1263" s="294"/>
      <c r="C1263" s="294"/>
      <c r="D1263" s="294"/>
      <c r="E1263" s="294"/>
      <c r="F1263" s="294"/>
      <c r="G1263" s="294"/>
      <c r="H1263" s="21"/>
      <c r="I1263" s="21"/>
      <c r="J1263" s="21"/>
      <c r="K1263" s="21"/>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R1263" s="127" t="str">
        <f>IF(AS1263="","",MAX(AR$868:AR1262)+1)</f>
        <v/>
      </c>
      <c r="BD1263" s="127" t="str">
        <f>IF(BE1263="","",MAX(BD$868:BD1262)+1)</f>
        <v/>
      </c>
      <c r="BG1263" s="200" t="str">
        <f t="shared" si="124"/>
        <v/>
      </c>
      <c r="BH1263" s="199" t="str">
        <f t="shared" si="125"/>
        <v/>
      </c>
      <c r="BI1263" s="199" t="str">
        <f t="shared" si="126"/>
        <v/>
      </c>
      <c r="BJ1263" s="199" t="str">
        <f t="shared" si="127"/>
        <v/>
      </c>
      <c r="BK1263" s="199" t="str">
        <f t="shared" si="128"/>
        <v/>
      </c>
      <c r="BL1263" s="199" t="str">
        <f t="shared" si="129"/>
        <v/>
      </c>
      <c r="BM1263" s="199" t="str">
        <f t="shared" si="130"/>
        <v/>
      </c>
      <c r="BN1263" s="199" t="str">
        <f t="shared" si="131"/>
        <v/>
      </c>
      <c r="BO1263" s="199" t="str">
        <f t="shared" si="132"/>
        <v/>
      </c>
      <c r="BP1263" s="199" t="str">
        <f t="shared" si="133"/>
        <v/>
      </c>
      <c r="BQ1263" s="202" t="str">
        <f t="shared" si="134"/>
        <v/>
      </c>
      <c r="BR1263" s="200" t="str">
        <f t="shared" si="135"/>
        <v/>
      </c>
      <c r="BS1263" s="202" t="str">
        <f t="shared" si="136"/>
        <v/>
      </c>
    </row>
    <row r="1264" spans="1:71" ht="20.149999999999999" customHeight="1">
      <c r="A1264" s="53"/>
      <c r="B1264" s="308" t="s">
        <v>722</v>
      </c>
      <c r="C1264" s="308"/>
      <c r="D1264" s="308"/>
      <c r="E1264" s="308"/>
      <c r="F1264" s="308"/>
      <c r="G1264" s="308"/>
      <c r="H1264" s="372">
        <f>VLOOKUP($AG1264,PriceList,3,FALSE)</f>
        <v>7.45</v>
      </c>
      <c r="I1264" s="372"/>
      <c r="J1264" s="373"/>
      <c r="K1264" s="342"/>
      <c r="L1264" s="343"/>
      <c r="M1264" s="343"/>
      <c r="N1264" s="344"/>
      <c r="O1264" s="341"/>
      <c r="P1264" s="341"/>
      <c r="Q1264" s="340"/>
      <c r="R1264" s="340"/>
      <c r="S1264" s="341"/>
      <c r="T1264" s="341"/>
      <c r="U1264" s="340"/>
      <c r="V1264" s="340"/>
      <c r="W1264" s="341"/>
      <c r="X1264" s="341"/>
      <c r="Y1264" s="340"/>
      <c r="Z1264" s="340"/>
      <c r="AA1264" s="341"/>
      <c r="AB1264" s="341"/>
      <c r="AC1264" s="345">
        <f>(SUM(O1264:AB1265))*H1264</f>
        <v>0</v>
      </c>
      <c r="AD1264" s="346"/>
      <c r="AE1264" s="346"/>
      <c r="AF1264" s="21"/>
      <c r="AG1264" s="339" t="s">
        <v>723</v>
      </c>
      <c r="AJ1264" s="90" t="b">
        <f>OR(ISERROR(AC1264),ISERROR(H1264))</f>
        <v>0</v>
      </c>
      <c r="AQ1264" s="63" t="str">
        <f>IFERROR(LEFT(B1264,SEARCH("
",B1264)),B1264)</f>
        <v>Hot Drinks Cups x 25</v>
      </c>
      <c r="AR1264" s="127" t="str">
        <f>IF(AS1264="","",MAX(AR$868:AR1263)+1)</f>
        <v/>
      </c>
      <c r="AS1264" s="176" t="str">
        <f>IF(SUM(O1264:AB1264)&gt;0,AQ1264,"")</f>
        <v/>
      </c>
      <c r="AT1264" s="177" t="str">
        <f>IF(O1264&gt;0,O1264,"")</f>
        <v/>
      </c>
      <c r="AU1264" s="178" t="str">
        <f>IF(Q1264&gt;0,Q1264,"")</f>
        <v/>
      </c>
      <c r="AV1264" s="178" t="str">
        <f>IF(S1264&gt;0,S1264,"")</f>
        <v/>
      </c>
      <c r="AW1264" s="178" t="str">
        <f>IF(U1264&gt;0,U1264,"")</f>
        <v/>
      </c>
      <c r="AX1264" s="178" t="str">
        <f>IF(W1264&gt;0,W1264,"")</f>
        <v/>
      </c>
      <c r="AY1264" s="179" t="str">
        <f>IF(Y1264&gt;0,Y1264,"")</f>
        <v/>
      </c>
      <c r="AZ1264" s="179" t="str">
        <f>IF(AA1264&gt;0,AA1264,"")</f>
        <v/>
      </c>
      <c r="BA1264" s="179" t="str">
        <f>IF(SUM(O1264:AB1264)&gt;0,(SUM(O1264:AB1264)*H1264),"")</f>
        <v/>
      </c>
      <c r="BB1264" s="179" t="str">
        <f>IF(SUM(O1264:AB1264)&gt;0,K1264,"")</f>
        <v/>
      </c>
      <c r="BC1264" s="196" t="str">
        <f>IF(SUM(O1264:AB1264)&gt;0,"ITEM","")</f>
        <v/>
      </c>
      <c r="BD1264" s="127" t="str">
        <f>IF(BE1264="","",MAX(BD$868:BD1263)+1)</f>
        <v/>
      </c>
      <c r="BG1264" s="200" t="str">
        <f t="shared" si="124"/>
        <v/>
      </c>
      <c r="BH1264" s="199" t="str">
        <f t="shared" si="125"/>
        <v/>
      </c>
      <c r="BI1264" s="199" t="str">
        <f t="shared" si="126"/>
        <v/>
      </c>
      <c r="BJ1264" s="199" t="str">
        <f t="shared" si="127"/>
        <v/>
      </c>
      <c r="BK1264" s="199" t="str">
        <f t="shared" si="128"/>
        <v/>
      </c>
      <c r="BL1264" s="199" t="str">
        <f t="shared" si="129"/>
        <v/>
      </c>
      <c r="BM1264" s="199" t="str">
        <f t="shared" si="130"/>
        <v/>
      </c>
      <c r="BN1264" s="199" t="str">
        <f t="shared" si="131"/>
        <v/>
      </c>
      <c r="BO1264" s="199" t="str">
        <f t="shared" si="132"/>
        <v/>
      </c>
      <c r="BP1264" s="199" t="str">
        <f t="shared" si="133"/>
        <v/>
      </c>
      <c r="BQ1264" s="202" t="str">
        <f t="shared" si="134"/>
        <v/>
      </c>
      <c r="BR1264" s="200" t="str">
        <f t="shared" si="135"/>
        <v/>
      </c>
      <c r="BS1264" s="202" t="str">
        <f t="shared" si="136"/>
        <v/>
      </c>
    </row>
    <row r="1265" spans="1:71" ht="20.149999999999999" customHeight="1">
      <c r="A1265" s="53"/>
      <c r="B1265" s="308"/>
      <c r="C1265" s="308"/>
      <c r="D1265" s="308"/>
      <c r="E1265" s="308"/>
      <c r="F1265" s="308"/>
      <c r="G1265" s="308"/>
      <c r="H1265" s="372"/>
      <c r="I1265" s="372"/>
      <c r="J1265" s="373"/>
      <c r="K1265" s="342"/>
      <c r="L1265" s="343"/>
      <c r="M1265" s="343"/>
      <c r="N1265" s="344"/>
      <c r="O1265" s="341"/>
      <c r="P1265" s="341"/>
      <c r="Q1265" s="340"/>
      <c r="R1265" s="340"/>
      <c r="S1265" s="341"/>
      <c r="T1265" s="341"/>
      <c r="U1265" s="340"/>
      <c r="V1265" s="340"/>
      <c r="W1265" s="341"/>
      <c r="X1265" s="341"/>
      <c r="Y1265" s="340"/>
      <c r="Z1265" s="340"/>
      <c r="AA1265" s="341"/>
      <c r="AB1265" s="341"/>
      <c r="AC1265" s="345"/>
      <c r="AD1265" s="346"/>
      <c r="AE1265" s="346"/>
      <c r="AF1265" s="21"/>
      <c r="AG1265" s="339"/>
      <c r="AQ1265" s="63" t="str">
        <f>IFERROR(LEFT(B1264,SEARCH("
",B1264)),B1264)</f>
        <v>Hot Drinks Cups x 25</v>
      </c>
      <c r="AR1265" s="127" t="str">
        <f>IF(AS1265="","",MAX(AR$868:AR1264)+1)</f>
        <v/>
      </c>
      <c r="AS1265" s="140" t="str">
        <f>IF(SUM(O1265:AB1265)&gt;0,AQ1265,"")</f>
        <v/>
      </c>
      <c r="AT1265" s="175" t="str">
        <f>IF(O1265&gt;0,O1265,"")</f>
        <v/>
      </c>
      <c r="AU1265" s="143" t="str">
        <f>IF(Q1265&gt;0,Q1265,"")</f>
        <v/>
      </c>
      <c r="AV1265" s="143" t="str">
        <f>IF(S1265&gt;0,S1265,"")</f>
        <v/>
      </c>
      <c r="AW1265" s="143" t="str">
        <f>IF(U1265&gt;0,U1265,"")</f>
        <v/>
      </c>
      <c r="AX1265" s="143" t="str">
        <f>IF(W1265&gt;0,W1265,"")</f>
        <v/>
      </c>
      <c r="AY1265" s="144" t="str">
        <f>IF(Y1265&gt;0,Y1265,"")</f>
        <v/>
      </c>
      <c r="AZ1265" s="144" t="str">
        <f>IF(AA1265&gt;0,AA1265,"")</f>
        <v/>
      </c>
      <c r="BA1265" s="179" t="str">
        <f>IF(SUM(O1265:AB1265)&gt;0,(SUM(O1265:AB1265)*H1264),"")</f>
        <v/>
      </c>
      <c r="BB1265" s="179" t="str">
        <f>IF(SUM(O1265:AB1265)&gt;0,K1265,"")</f>
        <v/>
      </c>
      <c r="BC1265" s="197" t="str">
        <f>IF(SUM(O1265:AB1265)&gt;0,"ITEM","")</f>
        <v/>
      </c>
      <c r="BD1265" s="127" t="str">
        <f>IF(BE1265="","",MAX(BD$868:BD1264)+1)</f>
        <v/>
      </c>
      <c r="BG1265" s="200" t="str">
        <f t="shared" si="124"/>
        <v/>
      </c>
      <c r="BH1265" s="199" t="str">
        <f t="shared" si="125"/>
        <v/>
      </c>
      <c r="BI1265" s="199" t="str">
        <f t="shared" si="126"/>
        <v/>
      </c>
      <c r="BJ1265" s="199" t="str">
        <f t="shared" si="127"/>
        <v/>
      </c>
      <c r="BK1265" s="199" t="str">
        <f t="shared" si="128"/>
        <v/>
      </c>
      <c r="BL1265" s="199" t="str">
        <f t="shared" si="129"/>
        <v/>
      </c>
      <c r="BM1265" s="199" t="str">
        <f t="shared" si="130"/>
        <v/>
      </c>
      <c r="BN1265" s="199" t="str">
        <f t="shared" si="131"/>
        <v/>
      </c>
      <c r="BO1265" s="199" t="str">
        <f t="shared" si="132"/>
        <v/>
      </c>
      <c r="BP1265" s="199" t="str">
        <f t="shared" si="133"/>
        <v/>
      </c>
      <c r="BQ1265" s="202" t="str">
        <f t="shared" si="134"/>
        <v/>
      </c>
      <c r="BR1265" s="200" t="str">
        <f t="shared" si="135"/>
        <v/>
      </c>
      <c r="BS1265" s="202" t="str">
        <f t="shared" si="136"/>
        <v/>
      </c>
    </row>
    <row r="1266" spans="1:71" ht="7.25" customHeight="1">
      <c r="A1266" s="21"/>
      <c r="B1266" s="294"/>
      <c r="C1266" s="294"/>
      <c r="D1266" s="294"/>
      <c r="E1266" s="294"/>
      <c r="F1266" s="294"/>
      <c r="G1266" s="294"/>
      <c r="H1266" s="21"/>
      <c r="I1266" s="21"/>
      <c r="J1266" s="21"/>
      <c r="K1266" s="21"/>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R1266" s="127" t="str">
        <f>IF(AS1266="","",MAX(AR$868:AR1265)+1)</f>
        <v/>
      </c>
      <c r="BD1266" s="127" t="str">
        <f>IF(BE1266="","",MAX(BD$868:BD1265)+1)</f>
        <v/>
      </c>
      <c r="BG1266" s="200" t="str">
        <f t="shared" si="124"/>
        <v/>
      </c>
      <c r="BH1266" s="199" t="str">
        <f t="shared" si="125"/>
        <v/>
      </c>
      <c r="BI1266" s="199" t="str">
        <f t="shared" si="126"/>
        <v/>
      </c>
      <c r="BJ1266" s="199" t="str">
        <f t="shared" si="127"/>
        <v/>
      </c>
      <c r="BK1266" s="199" t="str">
        <f t="shared" si="128"/>
        <v/>
      </c>
      <c r="BL1266" s="199" t="str">
        <f t="shared" si="129"/>
        <v/>
      </c>
      <c r="BM1266" s="199" t="str">
        <f t="shared" si="130"/>
        <v/>
      </c>
      <c r="BN1266" s="199" t="str">
        <f t="shared" si="131"/>
        <v/>
      </c>
      <c r="BO1266" s="199" t="str">
        <f t="shared" si="132"/>
        <v/>
      </c>
      <c r="BP1266" s="199" t="str">
        <f t="shared" si="133"/>
        <v/>
      </c>
      <c r="BQ1266" s="202" t="str">
        <f t="shared" si="134"/>
        <v/>
      </c>
      <c r="BR1266" s="200" t="str">
        <f t="shared" si="135"/>
        <v/>
      </c>
      <c r="BS1266" s="202" t="str">
        <f t="shared" si="136"/>
        <v/>
      </c>
    </row>
    <row r="1267" spans="1:71" ht="20.149999999999999" customHeight="1">
      <c r="A1267" s="53"/>
      <c r="B1267" s="308" t="s">
        <v>724</v>
      </c>
      <c r="C1267" s="308"/>
      <c r="D1267" s="308"/>
      <c r="E1267" s="308"/>
      <c r="F1267" s="308"/>
      <c r="G1267" s="308"/>
      <c r="H1267" s="372">
        <f>VLOOKUP($AG1267,PriceList,3,FALSE)</f>
        <v>8.5500000000000007</v>
      </c>
      <c r="I1267" s="372"/>
      <c r="J1267" s="373"/>
      <c r="K1267" s="342"/>
      <c r="L1267" s="343"/>
      <c r="M1267" s="343"/>
      <c r="N1267" s="344"/>
      <c r="O1267" s="341"/>
      <c r="P1267" s="341"/>
      <c r="Q1267" s="340"/>
      <c r="R1267" s="340"/>
      <c r="S1267" s="341"/>
      <c r="T1267" s="341"/>
      <c r="U1267" s="340"/>
      <c r="V1267" s="340"/>
      <c r="W1267" s="341"/>
      <c r="X1267" s="341"/>
      <c r="Y1267" s="340"/>
      <c r="Z1267" s="340"/>
      <c r="AA1267" s="341"/>
      <c r="AB1267" s="341"/>
      <c r="AC1267" s="345">
        <f>(SUM(O1267:AB1268))*H1267</f>
        <v>0</v>
      </c>
      <c r="AD1267" s="346"/>
      <c r="AE1267" s="346"/>
      <c r="AF1267" s="21"/>
      <c r="AG1267" s="339" t="s">
        <v>725</v>
      </c>
      <c r="AJ1267" s="90" t="b">
        <f>OR(ISERROR(AC1267),ISERROR(H1267))</f>
        <v>0</v>
      </c>
      <c r="AQ1267" s="63" t="str">
        <f>IFERROR(LEFT(B1267,SEARCH("
",B1267)),B1267)</f>
        <v>Wine Glasses x 10</v>
      </c>
      <c r="AR1267" s="127" t="str">
        <f>IF(AS1267="","",MAX(AR$868:AR1266)+1)</f>
        <v/>
      </c>
      <c r="AS1267" s="176" t="str">
        <f>IF(SUM(O1267:AB1267)&gt;0,AQ1267,"")</f>
        <v/>
      </c>
      <c r="AT1267" s="177" t="str">
        <f>IF(O1267&gt;0,O1267,"")</f>
        <v/>
      </c>
      <c r="AU1267" s="178" t="str">
        <f>IF(Q1267&gt;0,Q1267,"")</f>
        <v/>
      </c>
      <c r="AV1267" s="178" t="str">
        <f>IF(S1267&gt;0,S1267,"")</f>
        <v/>
      </c>
      <c r="AW1267" s="178" t="str">
        <f>IF(U1267&gt;0,U1267,"")</f>
        <v/>
      </c>
      <c r="AX1267" s="178" t="str">
        <f>IF(W1267&gt;0,W1267,"")</f>
        <v/>
      </c>
      <c r="AY1267" s="179" t="str">
        <f>IF(Y1267&gt;0,Y1267,"")</f>
        <v/>
      </c>
      <c r="AZ1267" s="179" t="str">
        <f>IF(AA1267&gt;0,AA1267,"")</f>
        <v/>
      </c>
      <c r="BA1267" s="179" t="str">
        <f>IF(SUM(O1267:AB1267)&gt;0,(SUM(O1267:AB1267)*H1267),"")</f>
        <v/>
      </c>
      <c r="BB1267" s="179" t="str">
        <f>IF(SUM(O1267:AB1267)&gt;0,K1267,"")</f>
        <v/>
      </c>
      <c r="BC1267" s="196" t="str">
        <f>IF(SUM(O1267:AB1267)&gt;0,"ITEM","")</f>
        <v/>
      </c>
      <c r="BD1267" s="127" t="str">
        <f>IF(BE1267="","",MAX(BD$868:BD1266)+1)</f>
        <v/>
      </c>
      <c r="BG1267" s="200" t="str">
        <f t="shared" si="124"/>
        <v/>
      </c>
      <c r="BH1267" s="199" t="str">
        <f t="shared" si="125"/>
        <v/>
      </c>
      <c r="BI1267" s="199" t="str">
        <f t="shared" si="126"/>
        <v/>
      </c>
      <c r="BJ1267" s="199" t="str">
        <f t="shared" si="127"/>
        <v/>
      </c>
      <c r="BK1267" s="199" t="str">
        <f t="shared" si="128"/>
        <v/>
      </c>
      <c r="BL1267" s="199" t="str">
        <f t="shared" si="129"/>
        <v/>
      </c>
      <c r="BM1267" s="199" t="str">
        <f t="shared" si="130"/>
        <v/>
      </c>
      <c r="BN1267" s="199" t="str">
        <f t="shared" si="131"/>
        <v/>
      </c>
      <c r="BO1267" s="199" t="str">
        <f t="shared" si="132"/>
        <v/>
      </c>
      <c r="BP1267" s="199" t="str">
        <f t="shared" si="133"/>
        <v/>
      </c>
      <c r="BQ1267" s="202" t="str">
        <f t="shared" si="134"/>
        <v/>
      </c>
      <c r="BR1267" s="200" t="str">
        <f t="shared" si="135"/>
        <v/>
      </c>
      <c r="BS1267" s="202" t="str">
        <f t="shared" si="136"/>
        <v/>
      </c>
    </row>
    <row r="1268" spans="1:71" ht="20.149999999999999" customHeight="1">
      <c r="A1268" s="53"/>
      <c r="B1268" s="308"/>
      <c r="C1268" s="308"/>
      <c r="D1268" s="308"/>
      <c r="E1268" s="308"/>
      <c r="F1268" s="308"/>
      <c r="G1268" s="308"/>
      <c r="H1268" s="372"/>
      <c r="I1268" s="372"/>
      <c r="J1268" s="373"/>
      <c r="K1268" s="342"/>
      <c r="L1268" s="343"/>
      <c r="M1268" s="343"/>
      <c r="N1268" s="344"/>
      <c r="O1268" s="341"/>
      <c r="P1268" s="341"/>
      <c r="Q1268" s="340"/>
      <c r="R1268" s="340"/>
      <c r="S1268" s="341"/>
      <c r="T1268" s="341"/>
      <c r="U1268" s="340"/>
      <c r="V1268" s="340"/>
      <c r="W1268" s="341"/>
      <c r="X1268" s="341"/>
      <c r="Y1268" s="340"/>
      <c r="Z1268" s="340"/>
      <c r="AA1268" s="341"/>
      <c r="AB1268" s="341"/>
      <c r="AC1268" s="345"/>
      <c r="AD1268" s="346"/>
      <c r="AE1268" s="346"/>
      <c r="AF1268" s="21"/>
      <c r="AG1268" s="339"/>
      <c r="AQ1268" s="63" t="str">
        <f>IFERROR(LEFT(B1267,SEARCH("
",B1267)),B1267)</f>
        <v>Wine Glasses x 10</v>
      </c>
      <c r="AR1268" s="127" t="str">
        <f>IF(AS1268="","",MAX(AR$868:AR1267)+1)</f>
        <v/>
      </c>
      <c r="AS1268" s="140" t="str">
        <f>IF(SUM(O1268:AB1268)&gt;0,AQ1268,"")</f>
        <v/>
      </c>
      <c r="AT1268" s="175" t="str">
        <f>IF(O1268&gt;0,O1268,"")</f>
        <v/>
      </c>
      <c r="AU1268" s="143" t="str">
        <f>IF(Q1268&gt;0,Q1268,"")</f>
        <v/>
      </c>
      <c r="AV1268" s="143" t="str">
        <f>IF(S1268&gt;0,S1268,"")</f>
        <v/>
      </c>
      <c r="AW1268" s="143" t="str">
        <f>IF(U1268&gt;0,U1268,"")</f>
        <v/>
      </c>
      <c r="AX1268" s="143" t="str">
        <f>IF(W1268&gt;0,W1268,"")</f>
        <v/>
      </c>
      <c r="AY1268" s="144" t="str">
        <f>IF(Y1268&gt;0,Y1268,"")</f>
        <v/>
      </c>
      <c r="AZ1268" s="144" t="str">
        <f>IF(AA1268&gt;0,AA1268,"")</f>
        <v/>
      </c>
      <c r="BA1268" s="179" t="str">
        <f>IF(SUM(O1268:AB1268)&gt;0,(SUM(O1268:AB1268)*H1267),"")</f>
        <v/>
      </c>
      <c r="BB1268" s="179" t="str">
        <f>IF(SUM(O1268:AB1268)&gt;0,K1268,"")</f>
        <v/>
      </c>
      <c r="BC1268" s="197" t="str">
        <f>IF(SUM(O1268:AB1268)&gt;0,"ITEM","")</f>
        <v/>
      </c>
      <c r="BD1268" s="127" t="str">
        <f>IF(BE1268="","",MAX(BD$868:BD1267)+1)</f>
        <v/>
      </c>
      <c r="BG1268" s="200" t="str">
        <f t="shared" si="124"/>
        <v/>
      </c>
      <c r="BH1268" s="199" t="str">
        <f t="shared" si="125"/>
        <v/>
      </c>
      <c r="BI1268" s="199" t="str">
        <f t="shared" si="126"/>
        <v/>
      </c>
      <c r="BJ1268" s="199" t="str">
        <f t="shared" si="127"/>
        <v/>
      </c>
      <c r="BK1268" s="199" t="str">
        <f t="shared" si="128"/>
        <v/>
      </c>
      <c r="BL1268" s="199" t="str">
        <f t="shared" si="129"/>
        <v/>
      </c>
      <c r="BM1268" s="199" t="str">
        <f t="shared" si="130"/>
        <v/>
      </c>
      <c r="BN1268" s="199" t="str">
        <f t="shared" si="131"/>
        <v/>
      </c>
      <c r="BO1268" s="199" t="str">
        <f t="shared" si="132"/>
        <v/>
      </c>
      <c r="BP1268" s="199" t="str">
        <f t="shared" si="133"/>
        <v/>
      </c>
      <c r="BQ1268" s="202" t="str">
        <f t="shared" si="134"/>
        <v/>
      </c>
      <c r="BR1268" s="200" t="str">
        <f t="shared" si="135"/>
        <v/>
      </c>
      <c r="BS1268" s="202" t="str">
        <f t="shared" si="136"/>
        <v/>
      </c>
    </row>
    <row r="1269" spans="1:71" ht="7.25" customHeight="1">
      <c r="A1269" s="21"/>
      <c r="B1269" s="294"/>
      <c r="C1269" s="294"/>
      <c r="D1269" s="294"/>
      <c r="E1269" s="294"/>
      <c r="F1269" s="294"/>
      <c r="G1269" s="294"/>
      <c r="H1269" s="21"/>
      <c r="I1269" s="21"/>
      <c r="J1269" s="21"/>
      <c r="K1269" s="21"/>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R1269" s="127" t="str">
        <f>IF(AS1269="","",MAX(AR$868:AR1268)+1)</f>
        <v/>
      </c>
      <c r="BD1269" s="127" t="str">
        <f>IF(BE1269="","",MAX(BD$868:BD1268)+1)</f>
        <v/>
      </c>
      <c r="BG1269" s="200" t="str">
        <f t="shared" si="124"/>
        <v/>
      </c>
      <c r="BH1269" s="199" t="str">
        <f t="shared" si="125"/>
        <v/>
      </c>
      <c r="BI1269" s="199" t="str">
        <f t="shared" si="126"/>
        <v/>
      </c>
      <c r="BJ1269" s="199" t="str">
        <f t="shared" si="127"/>
        <v/>
      </c>
      <c r="BK1269" s="199" t="str">
        <f t="shared" si="128"/>
        <v/>
      </c>
      <c r="BL1269" s="199" t="str">
        <f t="shared" si="129"/>
        <v/>
      </c>
      <c r="BM1269" s="199" t="str">
        <f t="shared" si="130"/>
        <v/>
      </c>
      <c r="BN1269" s="199" t="str">
        <f t="shared" si="131"/>
        <v/>
      </c>
      <c r="BO1269" s="199" t="str">
        <f t="shared" si="132"/>
        <v/>
      </c>
      <c r="BP1269" s="199" t="str">
        <f t="shared" si="133"/>
        <v/>
      </c>
      <c r="BQ1269" s="202" t="str">
        <f t="shared" si="134"/>
        <v/>
      </c>
      <c r="BR1269" s="200" t="str">
        <f t="shared" si="135"/>
        <v/>
      </c>
      <c r="BS1269" s="202" t="str">
        <f t="shared" si="136"/>
        <v/>
      </c>
    </row>
    <row r="1270" spans="1:71" ht="20.149999999999999" customHeight="1">
      <c r="A1270" s="53"/>
      <c r="B1270" s="308" t="s">
        <v>726</v>
      </c>
      <c r="C1270" s="308"/>
      <c r="D1270" s="308"/>
      <c r="E1270" s="308"/>
      <c r="F1270" s="308"/>
      <c r="G1270" s="308"/>
      <c r="H1270" s="372">
        <f>VLOOKUP($AG1270,PriceList,3,FALSE)</f>
        <v>8.5500000000000007</v>
      </c>
      <c r="I1270" s="372"/>
      <c r="J1270" s="373"/>
      <c r="K1270" s="342"/>
      <c r="L1270" s="343"/>
      <c r="M1270" s="343"/>
      <c r="N1270" s="344"/>
      <c r="O1270" s="341"/>
      <c r="P1270" s="341"/>
      <c r="Q1270" s="340"/>
      <c r="R1270" s="340"/>
      <c r="S1270" s="341"/>
      <c r="T1270" s="341"/>
      <c r="U1270" s="340"/>
      <c r="V1270" s="340"/>
      <c r="W1270" s="341"/>
      <c r="X1270" s="341"/>
      <c r="Y1270" s="340"/>
      <c r="Z1270" s="340"/>
      <c r="AA1270" s="341"/>
      <c r="AB1270" s="341"/>
      <c r="AC1270" s="345">
        <f>(SUM(O1270:AB1271))*H1270</f>
        <v>0</v>
      </c>
      <c r="AD1270" s="346"/>
      <c r="AE1270" s="346"/>
      <c r="AF1270" s="21"/>
      <c r="AG1270" s="339" t="s">
        <v>727</v>
      </c>
      <c r="AJ1270" s="90" t="b">
        <f>OR(ISERROR(AC1270),ISERROR(H1270))</f>
        <v>0</v>
      </c>
      <c r="AQ1270" s="63" t="str">
        <f>IFERROR(LEFT(B1270,SEARCH("
",B1270)),B1270)</f>
        <v>Champagne Glasses x 10</v>
      </c>
      <c r="AR1270" s="127" t="str">
        <f>IF(AS1270="","",MAX(AR$868:AR1269)+1)</f>
        <v/>
      </c>
      <c r="AS1270" s="176" t="str">
        <f>IF(SUM(O1270:AB1270)&gt;0,AQ1270,"")</f>
        <v/>
      </c>
      <c r="AT1270" s="177" t="str">
        <f>IF(O1270&gt;0,O1270,"")</f>
        <v/>
      </c>
      <c r="AU1270" s="178" t="str">
        <f>IF(Q1270&gt;0,Q1270,"")</f>
        <v/>
      </c>
      <c r="AV1270" s="178" t="str">
        <f>IF(S1270&gt;0,S1270,"")</f>
        <v/>
      </c>
      <c r="AW1270" s="178" t="str">
        <f>IF(U1270&gt;0,U1270,"")</f>
        <v/>
      </c>
      <c r="AX1270" s="178" t="str">
        <f>IF(W1270&gt;0,W1270,"")</f>
        <v/>
      </c>
      <c r="AY1270" s="179" t="str">
        <f>IF(Y1270&gt;0,Y1270,"")</f>
        <v/>
      </c>
      <c r="AZ1270" s="179" t="str">
        <f>IF(AA1270&gt;0,AA1270,"")</f>
        <v/>
      </c>
      <c r="BA1270" s="179" t="str">
        <f>IF(SUM(O1270:AB1270)&gt;0,(SUM(O1270:AB1270)*H1270),"")</f>
        <v/>
      </c>
      <c r="BB1270" s="179" t="str">
        <f>IF(SUM(O1270:AB1270)&gt;0,K1270,"")</f>
        <v/>
      </c>
      <c r="BC1270" s="196" t="str">
        <f>IF(SUM(O1270:AB1270)&gt;0,"ITEM","")</f>
        <v/>
      </c>
      <c r="BD1270" s="127" t="str">
        <f>IF(BE1270="","",MAX(BD$868:BD1269)+1)</f>
        <v/>
      </c>
      <c r="BG1270" s="200" t="str">
        <f t="shared" si="124"/>
        <v/>
      </c>
      <c r="BH1270" s="199" t="str">
        <f t="shared" si="125"/>
        <v/>
      </c>
      <c r="BI1270" s="199" t="str">
        <f t="shared" si="126"/>
        <v/>
      </c>
      <c r="BJ1270" s="199" t="str">
        <f t="shared" si="127"/>
        <v/>
      </c>
      <c r="BK1270" s="199" t="str">
        <f t="shared" si="128"/>
        <v/>
      </c>
      <c r="BL1270" s="199" t="str">
        <f t="shared" si="129"/>
        <v/>
      </c>
      <c r="BM1270" s="199" t="str">
        <f t="shared" si="130"/>
        <v/>
      </c>
      <c r="BN1270" s="199" t="str">
        <f t="shared" si="131"/>
        <v/>
      </c>
      <c r="BO1270" s="199" t="str">
        <f t="shared" si="132"/>
        <v/>
      </c>
      <c r="BP1270" s="199" t="str">
        <f t="shared" si="133"/>
        <v/>
      </c>
      <c r="BQ1270" s="202" t="str">
        <f t="shared" si="134"/>
        <v/>
      </c>
      <c r="BR1270" s="200" t="str">
        <f t="shared" si="135"/>
        <v/>
      </c>
      <c r="BS1270" s="202" t="str">
        <f t="shared" si="136"/>
        <v/>
      </c>
    </row>
    <row r="1271" spans="1:71" ht="20.149999999999999" customHeight="1">
      <c r="A1271" s="53"/>
      <c r="B1271" s="308"/>
      <c r="C1271" s="308"/>
      <c r="D1271" s="308"/>
      <c r="E1271" s="308"/>
      <c r="F1271" s="308"/>
      <c r="G1271" s="308"/>
      <c r="H1271" s="372"/>
      <c r="I1271" s="372"/>
      <c r="J1271" s="373"/>
      <c r="K1271" s="342"/>
      <c r="L1271" s="343"/>
      <c r="M1271" s="343"/>
      <c r="N1271" s="344"/>
      <c r="O1271" s="341"/>
      <c r="P1271" s="341"/>
      <c r="Q1271" s="340"/>
      <c r="R1271" s="340"/>
      <c r="S1271" s="341"/>
      <c r="T1271" s="341"/>
      <c r="U1271" s="340"/>
      <c r="V1271" s="340"/>
      <c r="W1271" s="341"/>
      <c r="X1271" s="341"/>
      <c r="Y1271" s="340"/>
      <c r="Z1271" s="340"/>
      <c r="AA1271" s="341"/>
      <c r="AB1271" s="341"/>
      <c r="AC1271" s="345"/>
      <c r="AD1271" s="346"/>
      <c r="AE1271" s="346"/>
      <c r="AF1271" s="21"/>
      <c r="AG1271" s="339"/>
      <c r="AQ1271" s="63" t="str">
        <f>IFERROR(LEFT(B1270,SEARCH("
",B1270)),B1270)</f>
        <v>Champagne Glasses x 10</v>
      </c>
      <c r="AR1271" s="127" t="str">
        <f>IF(AS1271="","",MAX(AR$868:AR1270)+1)</f>
        <v/>
      </c>
      <c r="AS1271" s="140" t="str">
        <f>IF(SUM(O1271:AB1271)&gt;0,AQ1271,"")</f>
        <v/>
      </c>
      <c r="AT1271" s="175" t="str">
        <f>IF(O1271&gt;0,O1271,"")</f>
        <v/>
      </c>
      <c r="AU1271" s="143" t="str">
        <f>IF(Q1271&gt;0,Q1271,"")</f>
        <v/>
      </c>
      <c r="AV1271" s="143" t="str">
        <f>IF(S1271&gt;0,S1271,"")</f>
        <v/>
      </c>
      <c r="AW1271" s="143" t="str">
        <f>IF(U1271&gt;0,U1271,"")</f>
        <v/>
      </c>
      <c r="AX1271" s="143" t="str">
        <f>IF(W1271&gt;0,W1271,"")</f>
        <v/>
      </c>
      <c r="AY1271" s="144" t="str">
        <f>IF(Y1271&gt;0,Y1271,"")</f>
        <v/>
      </c>
      <c r="AZ1271" s="144" t="str">
        <f>IF(AA1271&gt;0,AA1271,"")</f>
        <v/>
      </c>
      <c r="BA1271" s="179" t="str">
        <f>IF(SUM(O1271:AB1271)&gt;0,(SUM(O1271:AB1271)*H1270),"")</f>
        <v/>
      </c>
      <c r="BB1271" s="179" t="str">
        <f>IF(SUM(O1271:AB1271)&gt;0,K1271,"")</f>
        <v/>
      </c>
      <c r="BC1271" s="197" t="str">
        <f>IF(SUM(O1271:AB1271)&gt;0,"ITEM","")</f>
        <v/>
      </c>
      <c r="BD1271" s="127" t="str">
        <f>IF(BE1271="","",MAX(BD$868:BD1270)+1)</f>
        <v/>
      </c>
      <c r="BG1271" s="200" t="str">
        <f t="shared" si="124"/>
        <v/>
      </c>
      <c r="BH1271" s="199" t="str">
        <f t="shared" si="125"/>
        <v/>
      </c>
      <c r="BI1271" s="199" t="str">
        <f t="shared" si="126"/>
        <v/>
      </c>
      <c r="BJ1271" s="199" t="str">
        <f t="shared" si="127"/>
        <v/>
      </c>
      <c r="BK1271" s="199" t="str">
        <f t="shared" si="128"/>
        <v/>
      </c>
      <c r="BL1271" s="199" t="str">
        <f t="shared" si="129"/>
        <v/>
      </c>
      <c r="BM1271" s="199" t="str">
        <f t="shared" si="130"/>
        <v/>
      </c>
      <c r="BN1271" s="199" t="str">
        <f t="shared" si="131"/>
        <v/>
      </c>
      <c r="BO1271" s="199" t="str">
        <f t="shared" si="132"/>
        <v/>
      </c>
      <c r="BP1271" s="199" t="str">
        <f t="shared" si="133"/>
        <v/>
      </c>
      <c r="BQ1271" s="202" t="str">
        <f t="shared" si="134"/>
        <v/>
      </c>
      <c r="BR1271" s="200" t="str">
        <f t="shared" si="135"/>
        <v/>
      </c>
      <c r="BS1271" s="202" t="str">
        <f t="shared" si="136"/>
        <v/>
      </c>
    </row>
    <row r="1272" spans="1:71" ht="7.25" customHeight="1">
      <c r="A1272" s="21"/>
      <c r="B1272" s="294"/>
      <c r="C1272" s="294"/>
      <c r="D1272" s="294"/>
      <c r="E1272" s="294"/>
      <c r="F1272" s="294"/>
      <c r="G1272" s="294"/>
      <c r="H1272" s="21"/>
      <c r="I1272" s="21"/>
      <c r="J1272" s="21"/>
      <c r="K1272" s="21"/>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R1272" s="127" t="str">
        <f>IF(AS1272="","",MAX(AR$868:AR1271)+1)</f>
        <v/>
      </c>
      <c r="BD1272" s="127" t="str">
        <f>IF(BE1272="","",MAX(BD$868:BD1271)+1)</f>
        <v/>
      </c>
      <c r="BG1272" s="200" t="str">
        <f t="shared" si="124"/>
        <v/>
      </c>
      <c r="BH1272" s="199" t="str">
        <f t="shared" si="125"/>
        <v/>
      </c>
      <c r="BI1272" s="199" t="str">
        <f t="shared" si="126"/>
        <v/>
      </c>
      <c r="BJ1272" s="199" t="str">
        <f t="shared" si="127"/>
        <v/>
      </c>
      <c r="BK1272" s="199" t="str">
        <f t="shared" si="128"/>
        <v/>
      </c>
      <c r="BL1272" s="199" t="str">
        <f t="shared" si="129"/>
        <v/>
      </c>
      <c r="BM1272" s="199" t="str">
        <f t="shared" si="130"/>
        <v/>
      </c>
      <c r="BN1272" s="199" t="str">
        <f t="shared" si="131"/>
        <v/>
      </c>
      <c r="BO1272" s="199" t="str">
        <f t="shared" si="132"/>
        <v/>
      </c>
      <c r="BP1272" s="199" t="str">
        <f t="shared" si="133"/>
        <v/>
      </c>
      <c r="BQ1272" s="202" t="str">
        <f t="shared" si="134"/>
        <v/>
      </c>
      <c r="BR1272" s="200" t="str">
        <f t="shared" si="135"/>
        <v/>
      </c>
      <c r="BS1272" s="202" t="str">
        <f t="shared" si="136"/>
        <v/>
      </c>
    </row>
    <row r="1273" spans="1:71" ht="20.149999999999999" customHeight="1">
      <c r="A1273" s="53"/>
      <c r="B1273" s="308" t="s">
        <v>728</v>
      </c>
      <c r="C1273" s="308"/>
      <c r="D1273" s="308"/>
      <c r="E1273" s="308"/>
      <c r="F1273" s="308"/>
      <c r="G1273" s="308"/>
      <c r="H1273" s="372">
        <f>VLOOKUP($AG1273,PriceList,3,FALSE)</f>
        <v>7.45</v>
      </c>
      <c r="I1273" s="372"/>
      <c r="J1273" s="373"/>
      <c r="K1273" s="342"/>
      <c r="L1273" s="343"/>
      <c r="M1273" s="343"/>
      <c r="N1273" s="344"/>
      <c r="O1273" s="341"/>
      <c r="P1273" s="341"/>
      <c r="Q1273" s="340"/>
      <c r="R1273" s="340"/>
      <c r="S1273" s="341"/>
      <c r="T1273" s="341"/>
      <c r="U1273" s="340"/>
      <c r="V1273" s="340"/>
      <c r="W1273" s="341"/>
      <c r="X1273" s="341"/>
      <c r="Y1273" s="340"/>
      <c r="Z1273" s="340"/>
      <c r="AA1273" s="341"/>
      <c r="AB1273" s="341"/>
      <c r="AC1273" s="345">
        <f>(SUM(O1273:AB1274))*H1273</f>
        <v>0</v>
      </c>
      <c r="AD1273" s="346"/>
      <c r="AE1273" s="346"/>
      <c r="AF1273" s="21"/>
      <c r="AG1273" s="339" t="s">
        <v>729</v>
      </c>
      <c r="AJ1273" s="90" t="b">
        <f>OR(ISERROR(AC1273),ISERROR(H1273))</f>
        <v>0</v>
      </c>
      <c r="AQ1273" s="63" t="str">
        <f>IFERROR(LEFT(B1273,SEARCH("
",B1273)),B1273)</f>
        <v>Half Pint Glasses x 50</v>
      </c>
      <c r="AR1273" s="127" t="str">
        <f>IF(AS1273="","",MAX(AR$868:AR1272)+1)</f>
        <v/>
      </c>
      <c r="AS1273" s="176" t="str">
        <f>IF(SUM(O1273:AB1273)&gt;0,AQ1273,"")</f>
        <v/>
      </c>
      <c r="AT1273" s="177" t="str">
        <f>IF(O1273&gt;0,O1273,"")</f>
        <v/>
      </c>
      <c r="AU1273" s="178" t="str">
        <f>IF(Q1273&gt;0,Q1273,"")</f>
        <v/>
      </c>
      <c r="AV1273" s="178" t="str">
        <f>IF(S1273&gt;0,S1273,"")</f>
        <v/>
      </c>
      <c r="AW1273" s="178" t="str">
        <f>IF(U1273&gt;0,U1273,"")</f>
        <v/>
      </c>
      <c r="AX1273" s="178" t="str">
        <f>IF(W1273&gt;0,W1273,"")</f>
        <v/>
      </c>
      <c r="AY1273" s="179" t="str">
        <f>IF(Y1273&gt;0,Y1273,"")</f>
        <v/>
      </c>
      <c r="AZ1273" s="179" t="str">
        <f>IF(AA1273&gt;0,AA1273,"")</f>
        <v/>
      </c>
      <c r="BA1273" s="179" t="str">
        <f>IF(SUM(O1273:AB1273)&gt;0,(SUM(O1273:AB1273)*H1273),"")</f>
        <v/>
      </c>
      <c r="BB1273" s="179" t="str">
        <f>IF(SUM(O1273:AB1273)&gt;0,K1273,"")</f>
        <v/>
      </c>
      <c r="BC1273" s="196" t="str">
        <f>IF(SUM(O1273:AB1273)&gt;0,"ITEM","")</f>
        <v/>
      </c>
      <c r="BD1273" s="127" t="str">
        <f>IF(BE1273="","",MAX(BD$868:BD1272)+1)</f>
        <v/>
      </c>
      <c r="BG1273" s="200" t="str">
        <f t="shared" si="124"/>
        <v/>
      </c>
      <c r="BH1273" s="199" t="str">
        <f t="shared" si="125"/>
        <v/>
      </c>
      <c r="BI1273" s="199" t="str">
        <f t="shared" si="126"/>
        <v/>
      </c>
      <c r="BJ1273" s="199" t="str">
        <f t="shared" si="127"/>
        <v/>
      </c>
      <c r="BK1273" s="199" t="str">
        <f t="shared" si="128"/>
        <v/>
      </c>
      <c r="BL1273" s="199" t="str">
        <f t="shared" si="129"/>
        <v/>
      </c>
      <c r="BM1273" s="199" t="str">
        <f t="shared" si="130"/>
        <v/>
      </c>
      <c r="BN1273" s="199" t="str">
        <f t="shared" si="131"/>
        <v/>
      </c>
      <c r="BO1273" s="199" t="str">
        <f t="shared" si="132"/>
        <v/>
      </c>
      <c r="BP1273" s="199" t="str">
        <f t="shared" si="133"/>
        <v/>
      </c>
      <c r="BQ1273" s="202" t="str">
        <f t="shared" si="134"/>
        <v/>
      </c>
      <c r="BR1273" s="200" t="str">
        <f t="shared" si="135"/>
        <v/>
      </c>
      <c r="BS1273" s="202" t="str">
        <f t="shared" si="136"/>
        <v/>
      </c>
    </row>
    <row r="1274" spans="1:71" ht="20.149999999999999" customHeight="1">
      <c r="A1274" s="53"/>
      <c r="B1274" s="308"/>
      <c r="C1274" s="308"/>
      <c r="D1274" s="308"/>
      <c r="E1274" s="308"/>
      <c r="F1274" s="308"/>
      <c r="G1274" s="308"/>
      <c r="H1274" s="372"/>
      <c r="I1274" s="372"/>
      <c r="J1274" s="373"/>
      <c r="K1274" s="342"/>
      <c r="L1274" s="343"/>
      <c r="M1274" s="343"/>
      <c r="N1274" s="344"/>
      <c r="O1274" s="341"/>
      <c r="P1274" s="341"/>
      <c r="Q1274" s="340"/>
      <c r="R1274" s="340"/>
      <c r="S1274" s="341"/>
      <c r="T1274" s="341"/>
      <c r="U1274" s="340"/>
      <c r="V1274" s="340"/>
      <c r="W1274" s="341"/>
      <c r="X1274" s="341"/>
      <c r="Y1274" s="340"/>
      <c r="Z1274" s="340"/>
      <c r="AA1274" s="341"/>
      <c r="AB1274" s="341"/>
      <c r="AC1274" s="345"/>
      <c r="AD1274" s="346"/>
      <c r="AE1274" s="346"/>
      <c r="AF1274" s="21"/>
      <c r="AG1274" s="339"/>
      <c r="AQ1274" s="63" t="str">
        <f>IFERROR(LEFT(B1273,SEARCH("
",B1273)),B1273)</f>
        <v>Half Pint Glasses x 50</v>
      </c>
      <c r="AR1274" s="127" t="str">
        <f>IF(AS1274="","",MAX(AR$868:AR1273)+1)</f>
        <v/>
      </c>
      <c r="AS1274" s="140" t="str">
        <f>IF(SUM(O1274:AB1274)&gt;0,AQ1274,"")</f>
        <v/>
      </c>
      <c r="AT1274" s="175" t="str">
        <f>IF(O1274&gt;0,O1274,"")</f>
        <v/>
      </c>
      <c r="AU1274" s="143" t="str">
        <f>IF(Q1274&gt;0,Q1274,"")</f>
        <v/>
      </c>
      <c r="AV1274" s="143" t="str">
        <f>IF(S1274&gt;0,S1274,"")</f>
        <v/>
      </c>
      <c r="AW1274" s="143" t="str">
        <f>IF(U1274&gt;0,U1274,"")</f>
        <v/>
      </c>
      <c r="AX1274" s="143" t="str">
        <f>IF(W1274&gt;0,W1274,"")</f>
        <v/>
      </c>
      <c r="AY1274" s="144" t="str">
        <f>IF(Y1274&gt;0,Y1274,"")</f>
        <v/>
      </c>
      <c r="AZ1274" s="144" t="str">
        <f>IF(AA1274&gt;0,AA1274,"")</f>
        <v/>
      </c>
      <c r="BA1274" s="179" t="str">
        <f>IF(SUM(O1274:AB1274)&gt;0,(SUM(O1274:AB1274)*H1273),"")</f>
        <v/>
      </c>
      <c r="BB1274" s="179" t="str">
        <f>IF(SUM(O1274:AB1274)&gt;0,K1274,"")</f>
        <v/>
      </c>
      <c r="BC1274" s="197" t="str">
        <f>IF(SUM(O1274:AB1274)&gt;0,"ITEM","")</f>
        <v/>
      </c>
      <c r="BD1274" s="127" t="str">
        <f>IF(BE1274="","",MAX(BD$868:BD1273)+1)</f>
        <v/>
      </c>
      <c r="BG1274" s="200" t="str">
        <f t="shared" si="124"/>
        <v/>
      </c>
      <c r="BH1274" s="199" t="str">
        <f t="shared" si="125"/>
        <v/>
      </c>
      <c r="BI1274" s="199" t="str">
        <f t="shared" si="126"/>
        <v/>
      </c>
      <c r="BJ1274" s="199" t="str">
        <f t="shared" si="127"/>
        <v/>
      </c>
      <c r="BK1274" s="199" t="str">
        <f t="shared" si="128"/>
        <v/>
      </c>
      <c r="BL1274" s="199" t="str">
        <f t="shared" si="129"/>
        <v/>
      </c>
      <c r="BM1274" s="199" t="str">
        <f t="shared" si="130"/>
        <v/>
      </c>
      <c r="BN1274" s="199" t="str">
        <f t="shared" si="131"/>
        <v/>
      </c>
      <c r="BO1274" s="199" t="str">
        <f t="shared" si="132"/>
        <v/>
      </c>
      <c r="BP1274" s="199" t="str">
        <f t="shared" si="133"/>
        <v/>
      </c>
      <c r="BQ1274" s="202" t="str">
        <f t="shared" si="134"/>
        <v/>
      </c>
      <c r="BR1274" s="200" t="str">
        <f t="shared" si="135"/>
        <v/>
      </c>
      <c r="BS1274" s="202" t="str">
        <f t="shared" si="136"/>
        <v/>
      </c>
    </row>
    <row r="1275" spans="1:71" ht="7.25" customHeight="1">
      <c r="A1275" s="21"/>
      <c r="B1275" s="294"/>
      <c r="C1275" s="294"/>
      <c r="D1275" s="294"/>
      <c r="E1275" s="294"/>
      <c r="F1275" s="294"/>
      <c r="G1275" s="294"/>
      <c r="H1275" s="21"/>
      <c r="I1275" s="21"/>
      <c r="J1275" s="21"/>
      <c r="K1275" s="21"/>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R1275" s="127" t="str">
        <f>IF(AS1275="","",MAX(AR$868:AR1274)+1)</f>
        <v/>
      </c>
      <c r="BD1275" s="127" t="str">
        <f>IF(BE1275="","",MAX(BD$868:BD1274)+1)</f>
        <v/>
      </c>
      <c r="BG1275" s="200" t="str">
        <f t="shared" si="124"/>
        <v/>
      </c>
      <c r="BH1275" s="199" t="str">
        <f t="shared" si="125"/>
        <v/>
      </c>
      <c r="BI1275" s="199" t="str">
        <f t="shared" si="126"/>
        <v/>
      </c>
      <c r="BJ1275" s="199" t="str">
        <f t="shared" si="127"/>
        <v/>
      </c>
      <c r="BK1275" s="199" t="str">
        <f t="shared" si="128"/>
        <v/>
      </c>
      <c r="BL1275" s="199" t="str">
        <f t="shared" si="129"/>
        <v/>
      </c>
      <c r="BM1275" s="199" t="str">
        <f t="shared" si="130"/>
        <v/>
      </c>
      <c r="BN1275" s="199" t="str">
        <f t="shared" si="131"/>
        <v/>
      </c>
      <c r="BO1275" s="199" t="str">
        <f t="shared" si="132"/>
        <v/>
      </c>
      <c r="BP1275" s="199" t="str">
        <f t="shared" si="133"/>
        <v/>
      </c>
      <c r="BQ1275" s="202" t="str">
        <f t="shared" si="134"/>
        <v/>
      </c>
      <c r="BR1275" s="200" t="str">
        <f t="shared" si="135"/>
        <v/>
      </c>
      <c r="BS1275" s="202" t="str">
        <f t="shared" si="136"/>
        <v/>
      </c>
    </row>
    <row r="1276" spans="1:71" ht="20.149999999999999" customHeight="1">
      <c r="A1276" s="53"/>
      <c r="B1276" s="308" t="s">
        <v>730</v>
      </c>
      <c r="C1276" s="308"/>
      <c r="D1276" s="308"/>
      <c r="E1276" s="308"/>
      <c r="F1276" s="308"/>
      <c r="G1276" s="308"/>
      <c r="H1276" s="372">
        <f>VLOOKUP($AG1276,PriceList,3,FALSE)</f>
        <v>6.4</v>
      </c>
      <c r="I1276" s="372"/>
      <c r="J1276" s="373"/>
      <c r="K1276" s="342"/>
      <c r="L1276" s="343"/>
      <c r="M1276" s="343"/>
      <c r="N1276" s="344"/>
      <c r="O1276" s="341"/>
      <c r="P1276" s="341"/>
      <c r="Q1276" s="340"/>
      <c r="R1276" s="340"/>
      <c r="S1276" s="341"/>
      <c r="T1276" s="341"/>
      <c r="U1276" s="340"/>
      <c r="V1276" s="340"/>
      <c r="W1276" s="341"/>
      <c r="X1276" s="341"/>
      <c r="Y1276" s="340"/>
      <c r="Z1276" s="340"/>
      <c r="AA1276" s="341"/>
      <c r="AB1276" s="341"/>
      <c r="AC1276" s="345">
        <f>(SUM(O1276:AB1277))*H1276</f>
        <v>0</v>
      </c>
      <c r="AD1276" s="346"/>
      <c r="AE1276" s="346"/>
      <c r="AF1276" s="21"/>
      <c r="AG1276" s="339" t="s">
        <v>731</v>
      </c>
      <c r="AJ1276" s="90" t="b">
        <f>OR(ISERROR(AC1276),ISERROR(H1276))</f>
        <v>0</v>
      </c>
      <c r="AQ1276" s="63" t="str">
        <f>IFERROR(LEFT(B1276,SEARCH("
",B1276)),B1276)</f>
        <v>Paper Plates x 25</v>
      </c>
      <c r="AR1276" s="127" t="str">
        <f>IF(AS1276="","",MAX(AR$868:AR1275)+1)</f>
        <v/>
      </c>
      <c r="AS1276" s="176" t="str">
        <f>IF(SUM(O1276:AB1276)&gt;0,AQ1276,"")</f>
        <v/>
      </c>
      <c r="AT1276" s="177" t="str">
        <f>IF(O1276&gt;0,O1276,"")</f>
        <v/>
      </c>
      <c r="AU1276" s="178" t="str">
        <f>IF(Q1276&gt;0,Q1276,"")</f>
        <v/>
      </c>
      <c r="AV1276" s="178" t="str">
        <f>IF(S1276&gt;0,S1276,"")</f>
        <v/>
      </c>
      <c r="AW1276" s="178" t="str">
        <f>IF(U1276&gt;0,U1276,"")</f>
        <v/>
      </c>
      <c r="AX1276" s="178" t="str">
        <f>IF(W1276&gt;0,W1276,"")</f>
        <v/>
      </c>
      <c r="AY1276" s="179" t="str">
        <f>IF(Y1276&gt;0,Y1276,"")</f>
        <v/>
      </c>
      <c r="AZ1276" s="179" t="str">
        <f>IF(AA1276&gt;0,AA1276,"")</f>
        <v/>
      </c>
      <c r="BA1276" s="179" t="str">
        <f>IF(SUM(O1276:AB1276)&gt;0,(SUM(O1276:AB1276)*H1276),"")</f>
        <v/>
      </c>
      <c r="BB1276" s="179" t="str">
        <f>IF(SUM(O1276:AB1276)&gt;0,K1276,"")</f>
        <v/>
      </c>
      <c r="BC1276" s="196" t="str">
        <f>IF(SUM(O1276:AB1276)&gt;0,"ITEM","")</f>
        <v/>
      </c>
      <c r="BD1276" s="127" t="str">
        <f>IF(BE1276="","",MAX(BD$868:BD1275)+1)</f>
        <v/>
      </c>
      <c r="BG1276" s="200" t="str">
        <f t="shared" si="124"/>
        <v/>
      </c>
      <c r="BH1276" s="199" t="str">
        <f t="shared" si="125"/>
        <v/>
      </c>
      <c r="BI1276" s="199" t="str">
        <f t="shared" si="126"/>
        <v/>
      </c>
      <c r="BJ1276" s="199" t="str">
        <f t="shared" si="127"/>
        <v/>
      </c>
      <c r="BK1276" s="199" t="str">
        <f t="shared" si="128"/>
        <v/>
      </c>
      <c r="BL1276" s="199" t="str">
        <f t="shared" si="129"/>
        <v/>
      </c>
      <c r="BM1276" s="199" t="str">
        <f t="shared" si="130"/>
        <v/>
      </c>
      <c r="BN1276" s="199" t="str">
        <f t="shared" si="131"/>
        <v/>
      </c>
      <c r="BO1276" s="199" t="str">
        <f t="shared" si="132"/>
        <v/>
      </c>
      <c r="BP1276" s="199" t="str">
        <f t="shared" si="133"/>
        <v/>
      </c>
      <c r="BQ1276" s="202" t="str">
        <f t="shared" si="134"/>
        <v/>
      </c>
      <c r="BR1276" s="200" t="str">
        <f t="shared" si="135"/>
        <v/>
      </c>
      <c r="BS1276" s="202" t="str">
        <f t="shared" si="136"/>
        <v/>
      </c>
    </row>
    <row r="1277" spans="1:71" ht="20.149999999999999" customHeight="1">
      <c r="A1277" s="53"/>
      <c r="B1277" s="308"/>
      <c r="C1277" s="308"/>
      <c r="D1277" s="308"/>
      <c r="E1277" s="308"/>
      <c r="F1277" s="308"/>
      <c r="G1277" s="308"/>
      <c r="H1277" s="372"/>
      <c r="I1277" s="372"/>
      <c r="J1277" s="373"/>
      <c r="K1277" s="342"/>
      <c r="L1277" s="343"/>
      <c r="M1277" s="343"/>
      <c r="N1277" s="344"/>
      <c r="O1277" s="341"/>
      <c r="P1277" s="341"/>
      <c r="Q1277" s="340"/>
      <c r="R1277" s="340"/>
      <c r="S1277" s="341"/>
      <c r="T1277" s="341"/>
      <c r="U1277" s="340"/>
      <c r="V1277" s="340"/>
      <c r="W1277" s="341"/>
      <c r="X1277" s="341"/>
      <c r="Y1277" s="340"/>
      <c r="Z1277" s="340"/>
      <c r="AA1277" s="341"/>
      <c r="AB1277" s="341"/>
      <c r="AC1277" s="345"/>
      <c r="AD1277" s="346"/>
      <c r="AE1277" s="346"/>
      <c r="AF1277" s="21"/>
      <c r="AG1277" s="339"/>
      <c r="AQ1277" s="63" t="str">
        <f>IFERROR(LEFT(B1276,SEARCH("
",B1276)),B1276)</f>
        <v>Paper Plates x 25</v>
      </c>
      <c r="AR1277" s="127" t="str">
        <f>IF(AS1277="","",MAX(AR$868:AR1276)+1)</f>
        <v/>
      </c>
      <c r="AS1277" s="140" t="str">
        <f>IF(SUM(O1277:AB1277)&gt;0,AQ1277,"")</f>
        <v/>
      </c>
      <c r="AT1277" s="175" t="str">
        <f>IF(O1277&gt;0,O1277,"")</f>
        <v/>
      </c>
      <c r="AU1277" s="143" t="str">
        <f>IF(Q1277&gt;0,Q1277,"")</f>
        <v/>
      </c>
      <c r="AV1277" s="143" t="str">
        <f>IF(S1277&gt;0,S1277,"")</f>
        <v/>
      </c>
      <c r="AW1277" s="143" t="str">
        <f>IF(U1277&gt;0,U1277,"")</f>
        <v/>
      </c>
      <c r="AX1277" s="143" t="str">
        <f>IF(W1277&gt;0,W1277,"")</f>
        <v/>
      </c>
      <c r="AY1277" s="144" t="str">
        <f>IF(Y1277&gt;0,Y1277,"")</f>
        <v/>
      </c>
      <c r="AZ1277" s="144" t="str">
        <f>IF(AA1277&gt;0,AA1277,"")</f>
        <v/>
      </c>
      <c r="BA1277" s="179" t="str">
        <f>IF(SUM(O1277:AB1277)&gt;0,(SUM(O1277:AB1277)*H1276),"")</f>
        <v/>
      </c>
      <c r="BB1277" s="179" t="str">
        <f>IF(SUM(O1277:AB1277)&gt;0,K1277,"")</f>
        <v/>
      </c>
      <c r="BC1277" s="197" t="str">
        <f>IF(SUM(O1277:AB1277)&gt;0,"ITEM","")</f>
        <v/>
      </c>
      <c r="BD1277" s="127" t="str">
        <f>IF(BE1277="","",MAX(BD$868:BD1276)+1)</f>
        <v/>
      </c>
      <c r="BG1277" s="200" t="str">
        <f t="shared" si="124"/>
        <v/>
      </c>
      <c r="BH1277" s="199" t="str">
        <f t="shared" si="125"/>
        <v/>
      </c>
      <c r="BI1277" s="199" t="str">
        <f t="shared" si="126"/>
        <v/>
      </c>
      <c r="BJ1277" s="199" t="str">
        <f t="shared" si="127"/>
        <v/>
      </c>
      <c r="BK1277" s="199" t="str">
        <f t="shared" si="128"/>
        <v/>
      </c>
      <c r="BL1277" s="199" t="str">
        <f t="shared" si="129"/>
        <v/>
      </c>
      <c r="BM1277" s="199" t="str">
        <f t="shared" si="130"/>
        <v/>
      </c>
      <c r="BN1277" s="199" t="str">
        <f t="shared" si="131"/>
        <v/>
      </c>
      <c r="BO1277" s="199" t="str">
        <f t="shared" si="132"/>
        <v/>
      </c>
      <c r="BP1277" s="199" t="str">
        <f t="shared" si="133"/>
        <v/>
      </c>
      <c r="BQ1277" s="202" t="str">
        <f t="shared" si="134"/>
        <v/>
      </c>
      <c r="BR1277" s="200" t="str">
        <f t="shared" si="135"/>
        <v/>
      </c>
      <c r="BS1277" s="202" t="str">
        <f t="shared" si="136"/>
        <v/>
      </c>
    </row>
    <row r="1278" spans="1:71" ht="7.25" customHeight="1">
      <c r="A1278" s="21"/>
      <c r="B1278" s="294"/>
      <c r="C1278" s="294"/>
      <c r="D1278" s="294"/>
      <c r="E1278" s="294"/>
      <c r="F1278" s="294"/>
      <c r="G1278" s="294"/>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R1278" s="127" t="str">
        <f>IF(AS1278="","",MAX(AR$868:AR1277)+1)</f>
        <v/>
      </c>
      <c r="BD1278" s="127" t="str">
        <f>IF(BE1278="","",MAX(BD$868:BD1277)+1)</f>
        <v/>
      </c>
      <c r="BG1278" s="200" t="str">
        <f t="shared" si="124"/>
        <v/>
      </c>
      <c r="BH1278" s="199" t="str">
        <f t="shared" si="125"/>
        <v/>
      </c>
      <c r="BI1278" s="199" t="str">
        <f t="shared" si="126"/>
        <v/>
      </c>
      <c r="BJ1278" s="199" t="str">
        <f t="shared" si="127"/>
        <v/>
      </c>
      <c r="BK1278" s="199" t="str">
        <f t="shared" si="128"/>
        <v/>
      </c>
      <c r="BL1278" s="199" t="str">
        <f t="shared" si="129"/>
        <v/>
      </c>
      <c r="BM1278" s="199" t="str">
        <f t="shared" si="130"/>
        <v/>
      </c>
      <c r="BN1278" s="199" t="str">
        <f t="shared" si="131"/>
        <v/>
      </c>
      <c r="BO1278" s="199" t="str">
        <f t="shared" si="132"/>
        <v/>
      </c>
      <c r="BP1278" s="199" t="str">
        <f t="shared" si="133"/>
        <v/>
      </c>
      <c r="BQ1278" s="202" t="str">
        <f t="shared" si="134"/>
        <v/>
      </c>
      <c r="BR1278" s="200" t="str">
        <f t="shared" si="135"/>
        <v/>
      </c>
      <c r="BS1278" s="202" t="str">
        <f t="shared" si="136"/>
        <v/>
      </c>
    </row>
    <row r="1279" spans="1:71" ht="20.149999999999999" customHeight="1">
      <c r="A1279" s="53"/>
      <c r="B1279" s="308" t="s">
        <v>732</v>
      </c>
      <c r="C1279" s="308"/>
      <c r="D1279" s="308"/>
      <c r="E1279" s="308"/>
      <c r="F1279" s="308"/>
      <c r="G1279" s="308"/>
      <c r="H1279" s="372">
        <f>VLOOKUP($AG1279,PriceList,3,FALSE)</f>
        <v>1.65</v>
      </c>
      <c r="I1279" s="372"/>
      <c r="J1279" s="373"/>
      <c r="K1279" s="342"/>
      <c r="L1279" s="343"/>
      <c r="M1279" s="343"/>
      <c r="N1279" s="344"/>
      <c r="O1279" s="341"/>
      <c r="P1279" s="341"/>
      <c r="Q1279" s="340"/>
      <c r="R1279" s="340"/>
      <c r="S1279" s="341"/>
      <c r="T1279" s="341"/>
      <c r="U1279" s="340"/>
      <c r="V1279" s="340"/>
      <c r="W1279" s="341"/>
      <c r="X1279" s="341"/>
      <c r="Y1279" s="340"/>
      <c r="Z1279" s="340"/>
      <c r="AA1279" s="341"/>
      <c r="AB1279" s="341"/>
      <c r="AC1279" s="345">
        <f>(SUM(O1279:AB1280))*H1279</f>
        <v>0</v>
      </c>
      <c r="AD1279" s="346"/>
      <c r="AE1279" s="346"/>
      <c r="AF1279" s="21"/>
      <c r="AG1279" s="339" t="s">
        <v>733</v>
      </c>
      <c r="AJ1279" s="90" t="b">
        <f>OR(ISERROR(AC1279),ISERROR(H1279))</f>
        <v>0</v>
      </c>
      <c r="AQ1279" s="63" t="str">
        <f>IFERROR(LEFT(B1279,SEARCH("
",B1279)),B1279)</f>
        <v>Plastic Teaspoons x10</v>
      </c>
      <c r="AR1279" s="127" t="str">
        <f>IF(AS1279="","",MAX(AR$868:AR1278)+1)</f>
        <v/>
      </c>
      <c r="AS1279" s="176" t="str">
        <f>IF(SUM(O1279:AB1279)&gt;0,AQ1279,"")</f>
        <v/>
      </c>
      <c r="AT1279" s="177" t="str">
        <f>IF(O1279&gt;0,O1279,"")</f>
        <v/>
      </c>
      <c r="AU1279" s="178" t="str">
        <f>IF(Q1279&gt;0,Q1279,"")</f>
        <v/>
      </c>
      <c r="AV1279" s="178" t="str">
        <f>IF(S1279&gt;0,S1279,"")</f>
        <v/>
      </c>
      <c r="AW1279" s="178" t="str">
        <f>IF(U1279&gt;0,U1279,"")</f>
        <v/>
      </c>
      <c r="AX1279" s="178" t="str">
        <f>IF(W1279&gt;0,W1279,"")</f>
        <v/>
      </c>
      <c r="AY1279" s="179" t="str">
        <f>IF(Y1279&gt;0,Y1279,"")</f>
        <v/>
      </c>
      <c r="AZ1279" s="179" t="str">
        <f>IF(AA1279&gt;0,AA1279,"")</f>
        <v/>
      </c>
      <c r="BA1279" s="179" t="str">
        <f>IF(SUM(O1279:AB1279)&gt;0,(SUM(O1279:AB1279)*H1279),"")</f>
        <v/>
      </c>
      <c r="BB1279" s="179" t="str">
        <f>IF(SUM(O1279:AB1279)&gt;0,K1279,"")</f>
        <v/>
      </c>
      <c r="BC1279" s="196" t="str">
        <f>IF(SUM(O1279:AB1279)&gt;0,"ITEM","")</f>
        <v/>
      </c>
      <c r="BD1279" s="127" t="str">
        <f>IF(BE1279="","",MAX(BD$868:BD1278)+1)</f>
        <v/>
      </c>
      <c r="BG1279" s="200" t="str">
        <f t="shared" si="124"/>
        <v/>
      </c>
      <c r="BH1279" s="199" t="str">
        <f t="shared" si="125"/>
        <v/>
      </c>
      <c r="BI1279" s="199" t="str">
        <f t="shared" si="126"/>
        <v/>
      </c>
      <c r="BJ1279" s="199" t="str">
        <f t="shared" si="127"/>
        <v/>
      </c>
      <c r="BK1279" s="199" t="str">
        <f t="shared" si="128"/>
        <v/>
      </c>
      <c r="BL1279" s="199" t="str">
        <f t="shared" si="129"/>
        <v/>
      </c>
      <c r="BM1279" s="199" t="str">
        <f t="shared" si="130"/>
        <v/>
      </c>
      <c r="BN1279" s="199" t="str">
        <f t="shared" si="131"/>
        <v/>
      </c>
      <c r="BO1279" s="199" t="str">
        <f t="shared" si="132"/>
        <v/>
      </c>
      <c r="BP1279" s="199" t="str">
        <f t="shared" si="133"/>
        <v/>
      </c>
      <c r="BQ1279" s="202" t="str">
        <f t="shared" si="134"/>
        <v/>
      </c>
      <c r="BR1279" s="200" t="str">
        <f t="shared" si="135"/>
        <v/>
      </c>
      <c r="BS1279" s="202" t="str">
        <f t="shared" si="136"/>
        <v/>
      </c>
    </row>
    <row r="1280" spans="1:71" ht="20.149999999999999" customHeight="1">
      <c r="A1280" s="53"/>
      <c r="B1280" s="308"/>
      <c r="C1280" s="308"/>
      <c r="D1280" s="308"/>
      <c r="E1280" s="308"/>
      <c r="F1280" s="308"/>
      <c r="G1280" s="308"/>
      <c r="H1280" s="372"/>
      <c r="I1280" s="372"/>
      <c r="J1280" s="373"/>
      <c r="K1280" s="342"/>
      <c r="L1280" s="343"/>
      <c r="M1280" s="343"/>
      <c r="N1280" s="344"/>
      <c r="O1280" s="341"/>
      <c r="P1280" s="341"/>
      <c r="Q1280" s="340"/>
      <c r="R1280" s="340"/>
      <c r="S1280" s="341"/>
      <c r="T1280" s="341"/>
      <c r="U1280" s="340"/>
      <c r="V1280" s="340"/>
      <c r="W1280" s="341"/>
      <c r="X1280" s="341"/>
      <c r="Y1280" s="340"/>
      <c r="Z1280" s="340"/>
      <c r="AA1280" s="341"/>
      <c r="AB1280" s="341"/>
      <c r="AC1280" s="345"/>
      <c r="AD1280" s="346"/>
      <c r="AE1280" s="346"/>
      <c r="AF1280" s="21"/>
      <c r="AG1280" s="339"/>
      <c r="AQ1280" s="63" t="str">
        <f>IFERROR(LEFT(B1279,SEARCH("
",B1279)),B1279)</f>
        <v>Plastic Teaspoons x10</v>
      </c>
      <c r="AR1280" s="127" t="str">
        <f>IF(AS1280="","",MAX(AR$868:AR1279)+1)</f>
        <v/>
      </c>
      <c r="AS1280" s="140" t="str">
        <f>IF(SUM(O1280:AB1280)&gt;0,AQ1280,"")</f>
        <v/>
      </c>
      <c r="AT1280" s="175" t="str">
        <f>IF(O1280&gt;0,O1280,"")</f>
        <v/>
      </c>
      <c r="AU1280" s="143" t="str">
        <f>IF(Q1280&gt;0,Q1280,"")</f>
        <v/>
      </c>
      <c r="AV1280" s="143" t="str">
        <f>IF(S1280&gt;0,S1280,"")</f>
        <v/>
      </c>
      <c r="AW1280" s="143" t="str">
        <f>IF(U1280&gt;0,U1280,"")</f>
        <v/>
      </c>
      <c r="AX1280" s="143" t="str">
        <f>IF(W1280&gt;0,W1280,"")</f>
        <v/>
      </c>
      <c r="AY1280" s="144" t="str">
        <f>IF(Y1280&gt;0,Y1280,"")</f>
        <v/>
      </c>
      <c r="AZ1280" s="144" t="str">
        <f>IF(AA1280&gt;0,AA1280,"")</f>
        <v/>
      </c>
      <c r="BA1280" s="179" t="str">
        <f>IF(SUM(O1280:AB1280)&gt;0,(SUM(O1280:AB1280)*H1279),"")</f>
        <v/>
      </c>
      <c r="BB1280" s="179" t="str">
        <f>IF(SUM(O1280:AB1280)&gt;0,K1280,"")</f>
        <v/>
      </c>
      <c r="BC1280" s="197" t="str">
        <f>IF(SUM(O1280:AB1280)&gt;0,"ITEM","")</f>
        <v/>
      </c>
      <c r="BD1280" s="127" t="str">
        <f>IF(BE1280="","",MAX(BD$868:BD1279)+1)</f>
        <v/>
      </c>
      <c r="BG1280" s="200" t="str">
        <f t="shared" si="124"/>
        <v/>
      </c>
      <c r="BH1280" s="199" t="str">
        <f t="shared" si="125"/>
        <v/>
      </c>
      <c r="BI1280" s="199" t="str">
        <f t="shared" si="126"/>
        <v/>
      </c>
      <c r="BJ1280" s="199" t="str">
        <f t="shared" si="127"/>
        <v/>
      </c>
      <c r="BK1280" s="199" t="str">
        <f t="shared" si="128"/>
        <v/>
      </c>
      <c r="BL1280" s="199" t="str">
        <f t="shared" si="129"/>
        <v/>
      </c>
      <c r="BM1280" s="199" t="str">
        <f t="shared" si="130"/>
        <v/>
      </c>
      <c r="BN1280" s="199" t="str">
        <f t="shared" si="131"/>
        <v/>
      </c>
      <c r="BO1280" s="199" t="str">
        <f t="shared" si="132"/>
        <v/>
      </c>
      <c r="BP1280" s="199" t="str">
        <f t="shared" si="133"/>
        <v/>
      </c>
      <c r="BQ1280" s="202" t="str">
        <f t="shared" si="134"/>
        <v/>
      </c>
      <c r="BR1280" s="200" t="str">
        <f t="shared" si="135"/>
        <v/>
      </c>
      <c r="BS1280" s="202" t="str">
        <f t="shared" si="136"/>
        <v/>
      </c>
    </row>
    <row r="1281" spans="1:71" ht="7.25" customHeight="1">
      <c r="A1281" s="21"/>
      <c r="B1281" s="294"/>
      <c r="C1281" s="294"/>
      <c r="D1281" s="294"/>
      <c r="E1281" s="294"/>
      <c r="F1281" s="294"/>
      <c r="G1281" s="294"/>
      <c r="H1281" s="21"/>
      <c r="I1281" s="21"/>
      <c r="J1281" s="21"/>
      <c r="K1281" s="21"/>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c r="AR1281" s="127" t="str">
        <f>IF(AS1281="","",MAX(AR$868:AR1280)+1)</f>
        <v/>
      </c>
      <c r="BD1281" s="127" t="str">
        <f>IF(BE1281="","",MAX(BD$868:BD1280)+1)</f>
        <v/>
      </c>
      <c r="BG1281" s="200" t="str">
        <f t="shared" si="124"/>
        <v/>
      </c>
      <c r="BH1281" s="199" t="str">
        <f t="shared" si="125"/>
        <v/>
      </c>
      <c r="BI1281" s="199" t="str">
        <f t="shared" si="126"/>
        <v/>
      </c>
      <c r="BJ1281" s="199" t="str">
        <f t="shared" si="127"/>
        <v/>
      </c>
      <c r="BK1281" s="199" t="str">
        <f t="shared" si="128"/>
        <v/>
      </c>
      <c r="BL1281" s="199" t="str">
        <f t="shared" si="129"/>
        <v/>
      </c>
      <c r="BM1281" s="199" t="str">
        <f t="shared" si="130"/>
        <v/>
      </c>
      <c r="BN1281" s="199" t="str">
        <f t="shared" si="131"/>
        <v/>
      </c>
      <c r="BO1281" s="199" t="str">
        <f t="shared" si="132"/>
        <v/>
      </c>
      <c r="BP1281" s="199" t="str">
        <f t="shared" si="133"/>
        <v/>
      </c>
      <c r="BQ1281" s="202" t="str">
        <f t="shared" si="134"/>
        <v/>
      </c>
      <c r="BR1281" s="200" t="str">
        <f t="shared" si="135"/>
        <v/>
      </c>
      <c r="BS1281" s="202" t="str">
        <f t="shared" si="136"/>
        <v/>
      </c>
    </row>
    <row r="1282" spans="1:71" ht="20.149999999999999" customHeight="1">
      <c r="A1282" s="53"/>
      <c r="B1282" s="308" t="s">
        <v>734</v>
      </c>
      <c r="C1282" s="308"/>
      <c r="D1282" s="308"/>
      <c r="E1282" s="308"/>
      <c r="F1282" s="308"/>
      <c r="G1282" s="308"/>
      <c r="H1282" s="372">
        <f>VLOOKUP($AG1282,PriceList,3,FALSE)</f>
        <v>5.9</v>
      </c>
      <c r="I1282" s="372"/>
      <c r="J1282" s="373"/>
      <c r="K1282" s="342"/>
      <c r="L1282" s="343"/>
      <c r="M1282" s="343"/>
      <c r="N1282" s="344"/>
      <c r="O1282" s="341"/>
      <c r="P1282" s="341"/>
      <c r="Q1282" s="340"/>
      <c r="R1282" s="340"/>
      <c r="S1282" s="341"/>
      <c r="T1282" s="341"/>
      <c r="U1282" s="340"/>
      <c r="V1282" s="340"/>
      <c r="W1282" s="341"/>
      <c r="X1282" s="341"/>
      <c r="Y1282" s="340"/>
      <c r="Z1282" s="340"/>
      <c r="AA1282" s="341"/>
      <c r="AB1282" s="341"/>
      <c r="AC1282" s="345">
        <f>(SUM(O1282:AB1283))*H1282</f>
        <v>0</v>
      </c>
      <c r="AD1282" s="346"/>
      <c r="AE1282" s="346"/>
      <c r="AF1282" s="21"/>
      <c r="AG1282" s="339" t="s">
        <v>735</v>
      </c>
      <c r="AJ1282" s="90" t="b">
        <f>OR(ISERROR(AC1282),ISERROR(H1282))</f>
        <v>0</v>
      </c>
      <c r="AQ1282" s="63" t="str">
        <f>IFERROR(LEFT(B1282,SEARCH("
",B1282)),B1282)</f>
        <v>White Serviettes x 125</v>
      </c>
      <c r="AR1282" s="127" t="str">
        <f>IF(AS1282="","",MAX(AR$868:AR1281)+1)</f>
        <v/>
      </c>
      <c r="AS1282" s="176" t="str">
        <f>IF(SUM(O1282:AB1282)&gt;0,AQ1282,"")</f>
        <v/>
      </c>
      <c r="AT1282" s="177" t="str">
        <f>IF(O1282&gt;0,O1282,"")</f>
        <v/>
      </c>
      <c r="AU1282" s="178" t="str">
        <f>IF(Q1282&gt;0,Q1282,"")</f>
        <v/>
      </c>
      <c r="AV1282" s="178" t="str">
        <f>IF(S1282&gt;0,S1282,"")</f>
        <v/>
      </c>
      <c r="AW1282" s="178" t="str">
        <f>IF(U1282&gt;0,U1282,"")</f>
        <v/>
      </c>
      <c r="AX1282" s="178" t="str">
        <f>IF(W1282&gt;0,W1282,"")</f>
        <v/>
      </c>
      <c r="AY1282" s="179" t="str">
        <f>IF(Y1282&gt;0,Y1282,"")</f>
        <v/>
      </c>
      <c r="AZ1282" s="179" t="str">
        <f>IF(AA1282&gt;0,AA1282,"")</f>
        <v/>
      </c>
      <c r="BA1282" s="179" t="str">
        <f>IF(SUM(O1282:AB1282)&gt;0,(SUM(O1282:AB1282)*H1282),"")</f>
        <v/>
      </c>
      <c r="BB1282" s="179" t="str">
        <f>IF(SUM(O1282:AB1282)&gt;0,K1282,"")</f>
        <v/>
      </c>
      <c r="BC1282" s="196" t="str">
        <f>IF(SUM(O1282:AB1282)&gt;0,"ITEM","")</f>
        <v/>
      </c>
      <c r="BD1282" s="127" t="str">
        <f>IF(BE1282="","",MAX(BD$868:BD1281)+1)</f>
        <v/>
      </c>
      <c r="BG1282" s="200" t="str">
        <f t="shared" si="124"/>
        <v/>
      </c>
      <c r="BH1282" s="199" t="str">
        <f t="shared" si="125"/>
        <v/>
      </c>
      <c r="BI1282" s="199" t="str">
        <f t="shared" si="126"/>
        <v/>
      </c>
      <c r="BJ1282" s="199" t="str">
        <f t="shared" si="127"/>
        <v/>
      </c>
      <c r="BK1282" s="199" t="str">
        <f t="shared" si="128"/>
        <v/>
      </c>
      <c r="BL1282" s="199" t="str">
        <f t="shared" si="129"/>
        <v/>
      </c>
      <c r="BM1282" s="199" t="str">
        <f t="shared" si="130"/>
        <v/>
      </c>
      <c r="BN1282" s="199" t="str">
        <f t="shared" si="131"/>
        <v/>
      </c>
      <c r="BO1282" s="199" t="str">
        <f t="shared" si="132"/>
        <v/>
      </c>
      <c r="BP1282" s="199" t="str">
        <f t="shared" si="133"/>
        <v/>
      </c>
      <c r="BQ1282" s="202" t="str">
        <f t="shared" si="134"/>
        <v/>
      </c>
      <c r="BR1282" s="200" t="str">
        <f t="shared" si="135"/>
        <v/>
      </c>
      <c r="BS1282" s="202" t="str">
        <f t="shared" si="136"/>
        <v/>
      </c>
    </row>
    <row r="1283" spans="1:71" ht="20.149999999999999" customHeight="1">
      <c r="A1283" s="53"/>
      <c r="B1283" s="308"/>
      <c r="C1283" s="308"/>
      <c r="D1283" s="308"/>
      <c r="E1283" s="308"/>
      <c r="F1283" s="308"/>
      <c r="G1283" s="308"/>
      <c r="H1283" s="372"/>
      <c r="I1283" s="372"/>
      <c r="J1283" s="373"/>
      <c r="K1283" s="342"/>
      <c r="L1283" s="343"/>
      <c r="M1283" s="343"/>
      <c r="N1283" s="344"/>
      <c r="O1283" s="341"/>
      <c r="P1283" s="341"/>
      <c r="Q1283" s="340"/>
      <c r="R1283" s="340"/>
      <c r="S1283" s="341"/>
      <c r="T1283" s="341"/>
      <c r="U1283" s="340"/>
      <c r="V1283" s="340"/>
      <c r="W1283" s="341"/>
      <c r="X1283" s="341"/>
      <c r="Y1283" s="340"/>
      <c r="Z1283" s="340"/>
      <c r="AA1283" s="341"/>
      <c r="AB1283" s="341"/>
      <c r="AC1283" s="345"/>
      <c r="AD1283" s="346"/>
      <c r="AE1283" s="346"/>
      <c r="AF1283" s="21"/>
      <c r="AG1283" s="339"/>
      <c r="AQ1283" s="63" t="str">
        <f>IFERROR(LEFT(B1282,SEARCH("
",B1282)),B1282)</f>
        <v>White Serviettes x 125</v>
      </c>
      <c r="AR1283" s="127" t="str">
        <f>IF(AS1283="","",MAX(AR$868:AR1282)+1)</f>
        <v/>
      </c>
      <c r="AS1283" s="140" t="str">
        <f>IF(SUM(O1283:AB1283)&gt;0,AQ1283,"")</f>
        <v/>
      </c>
      <c r="AT1283" s="175" t="str">
        <f>IF(O1283&gt;0,O1283,"")</f>
        <v/>
      </c>
      <c r="AU1283" s="143" t="str">
        <f>IF(Q1283&gt;0,Q1283,"")</f>
        <v/>
      </c>
      <c r="AV1283" s="143" t="str">
        <f>IF(S1283&gt;0,S1283,"")</f>
        <v/>
      </c>
      <c r="AW1283" s="143" t="str">
        <f>IF(U1283&gt;0,U1283,"")</f>
        <v/>
      </c>
      <c r="AX1283" s="143" t="str">
        <f>IF(W1283&gt;0,W1283,"")</f>
        <v/>
      </c>
      <c r="AY1283" s="144" t="str">
        <f>IF(Y1283&gt;0,Y1283,"")</f>
        <v/>
      </c>
      <c r="AZ1283" s="144" t="str">
        <f>IF(AA1283&gt;0,AA1283,"")</f>
        <v/>
      </c>
      <c r="BA1283" s="179" t="str">
        <f>IF(SUM(O1283:AB1283)&gt;0,(SUM(O1283:AB1283)*H1282),"")</f>
        <v/>
      </c>
      <c r="BB1283" s="179" t="str">
        <f>IF(SUM(O1283:AB1283)&gt;0,K1283,"")</f>
        <v/>
      </c>
      <c r="BC1283" s="197" t="str">
        <f>IF(SUM(O1283:AB1283)&gt;0,"ITEM","")</f>
        <v/>
      </c>
      <c r="BD1283" s="127" t="str">
        <f>IF(BE1283="","",MAX(BD$868:BD1282)+1)</f>
        <v/>
      </c>
      <c r="BG1283" s="200" t="str">
        <f t="shared" si="124"/>
        <v/>
      </c>
      <c r="BH1283" s="199" t="str">
        <f t="shared" si="125"/>
        <v/>
      </c>
      <c r="BI1283" s="199" t="str">
        <f t="shared" si="126"/>
        <v/>
      </c>
      <c r="BJ1283" s="199" t="str">
        <f t="shared" si="127"/>
        <v/>
      </c>
      <c r="BK1283" s="199" t="str">
        <f t="shared" si="128"/>
        <v/>
      </c>
      <c r="BL1283" s="199" t="str">
        <f t="shared" si="129"/>
        <v/>
      </c>
      <c r="BM1283" s="199" t="str">
        <f t="shared" si="130"/>
        <v/>
      </c>
      <c r="BN1283" s="199" t="str">
        <f t="shared" si="131"/>
        <v/>
      </c>
      <c r="BO1283" s="199" t="str">
        <f t="shared" si="132"/>
        <v/>
      </c>
      <c r="BP1283" s="199" t="str">
        <f t="shared" si="133"/>
        <v/>
      </c>
      <c r="BQ1283" s="202" t="str">
        <f t="shared" si="134"/>
        <v/>
      </c>
      <c r="BR1283" s="200" t="str">
        <f t="shared" si="135"/>
        <v/>
      </c>
      <c r="BS1283" s="202" t="str">
        <f t="shared" si="136"/>
        <v/>
      </c>
    </row>
    <row r="1284" spans="1:71" ht="7.25" customHeight="1">
      <c r="A1284" s="21"/>
      <c r="B1284" s="294"/>
      <c r="C1284" s="294"/>
      <c r="D1284" s="294"/>
      <c r="E1284" s="294"/>
      <c r="F1284" s="294"/>
      <c r="G1284" s="294"/>
      <c r="H1284" s="21"/>
      <c r="I1284" s="21"/>
      <c r="J1284" s="21"/>
      <c r="K1284" s="21"/>
      <c r="L1284" s="21"/>
      <c r="M1284" s="21"/>
      <c r="N1284" s="21"/>
      <c r="O1284" s="21"/>
      <c r="P1284" s="21"/>
      <c r="Q1284" s="21"/>
      <c r="R1284" s="21"/>
      <c r="S1284" s="21"/>
      <c r="T1284" s="21"/>
      <c r="U1284" s="21"/>
      <c r="V1284" s="21"/>
      <c r="W1284" s="21"/>
      <c r="X1284" s="21"/>
      <c r="Y1284" s="21"/>
      <c r="Z1284" s="21"/>
      <c r="AA1284" s="21"/>
      <c r="AB1284" s="21"/>
      <c r="AC1284" s="126"/>
      <c r="AD1284" s="126"/>
      <c r="AE1284" s="126"/>
      <c r="AF1284" s="21"/>
      <c r="AR1284" s="127" t="str">
        <f>IF(AS1284="","",MAX(AR$868:AR1283)+1)</f>
        <v/>
      </c>
      <c r="BD1284" s="127" t="str">
        <f>IF(BE1284="","",MAX(BD$868:BD1283)+1)</f>
        <v/>
      </c>
      <c r="BG1284" s="200" t="str">
        <f t="shared" si="124"/>
        <v/>
      </c>
      <c r="BH1284" s="199" t="str">
        <f t="shared" si="125"/>
        <v/>
      </c>
      <c r="BI1284" s="199" t="str">
        <f t="shared" si="126"/>
        <v/>
      </c>
      <c r="BJ1284" s="199" t="str">
        <f t="shared" si="127"/>
        <v/>
      </c>
      <c r="BK1284" s="199" t="str">
        <f t="shared" si="128"/>
        <v/>
      </c>
      <c r="BL1284" s="199" t="str">
        <f t="shared" si="129"/>
        <v/>
      </c>
      <c r="BM1284" s="199" t="str">
        <f t="shared" si="130"/>
        <v/>
      </c>
      <c r="BN1284" s="199" t="str">
        <f t="shared" si="131"/>
        <v/>
      </c>
      <c r="BO1284" s="199" t="str">
        <f t="shared" si="132"/>
        <v/>
      </c>
      <c r="BP1284" s="199" t="str">
        <f t="shared" si="133"/>
        <v/>
      </c>
      <c r="BQ1284" s="202" t="str">
        <f t="shared" si="134"/>
        <v/>
      </c>
      <c r="BR1284" s="200" t="str">
        <f t="shared" si="135"/>
        <v/>
      </c>
      <c r="BS1284" s="202" t="str">
        <f t="shared" si="136"/>
        <v/>
      </c>
    </row>
    <row r="1285" spans="1:71" ht="20.149999999999999" customHeight="1">
      <c r="A1285" s="53"/>
      <c r="B1285" s="308" t="s">
        <v>736</v>
      </c>
      <c r="C1285" s="308"/>
      <c r="D1285" s="308"/>
      <c r="E1285" s="308"/>
      <c r="F1285" s="308"/>
      <c r="G1285" s="308"/>
      <c r="H1285" s="372">
        <f>VLOOKUP($AG1285,PriceList,3,FALSE)</f>
        <v>9.6</v>
      </c>
      <c r="I1285" s="372"/>
      <c r="J1285" s="373"/>
      <c r="K1285" s="342"/>
      <c r="L1285" s="343"/>
      <c r="M1285" s="343"/>
      <c r="N1285" s="344"/>
      <c r="O1285" s="341"/>
      <c r="P1285" s="341"/>
      <c r="Q1285" s="340"/>
      <c r="R1285" s="340"/>
      <c r="S1285" s="341"/>
      <c r="T1285" s="341"/>
      <c r="U1285" s="340"/>
      <c r="V1285" s="340"/>
      <c r="W1285" s="341"/>
      <c r="X1285" s="341"/>
      <c r="Y1285" s="340"/>
      <c r="Z1285" s="340"/>
      <c r="AA1285" s="341"/>
      <c r="AB1285" s="341"/>
      <c r="AC1285" s="345">
        <f>(SUM(O1285:AB1286))*H1285</f>
        <v>0</v>
      </c>
      <c r="AD1285" s="346"/>
      <c r="AE1285" s="346"/>
      <c r="AF1285" s="21"/>
      <c r="AG1285" s="339" t="s">
        <v>737</v>
      </c>
      <c r="AJ1285" s="90" t="b">
        <f>OR(ISERROR(AC1284),ISERROR(H1285))</f>
        <v>0</v>
      </c>
      <c r="AQ1285" s="63" t="str">
        <f>IFERROR(LEFT(B1285,SEARCH("
",B1285)),B1285)</f>
        <v>Wooden Stirrers x 1000</v>
      </c>
      <c r="AR1285" s="127" t="str">
        <f>IF(AS1285="","",MAX(AR$868:AR1284)+1)</f>
        <v/>
      </c>
      <c r="AS1285" s="176" t="str">
        <f>IF(SUM(O1285:AB1285)&gt;0,AQ1285,"")</f>
        <v/>
      </c>
      <c r="AT1285" s="177" t="str">
        <f>IF(O1285&gt;0,O1285,"")</f>
        <v/>
      </c>
      <c r="AU1285" s="178" t="str">
        <f>IF(Q1285&gt;0,Q1285,"")</f>
        <v/>
      </c>
      <c r="AV1285" s="178" t="str">
        <f>IF(S1285&gt;0,S1285,"")</f>
        <v/>
      </c>
      <c r="AW1285" s="178" t="str">
        <f>IF(U1285&gt;0,U1285,"")</f>
        <v/>
      </c>
      <c r="AX1285" s="178" t="str">
        <f>IF(W1285&gt;0,W1285,"")</f>
        <v/>
      </c>
      <c r="AY1285" s="179" t="str">
        <f>IF(Y1285&gt;0,Y1285,"")</f>
        <v/>
      </c>
      <c r="AZ1285" s="179" t="str">
        <f>IF(AA1285&gt;0,AA1285,"")</f>
        <v/>
      </c>
      <c r="BA1285" s="179" t="str">
        <f>IF(SUM(O1285:AB1285)&gt;0,(SUM(O1285:AB1285)*H1285),"")</f>
        <v/>
      </c>
      <c r="BB1285" s="179" t="str">
        <f>IF(SUM(O1285:AB1285)&gt;0,K1285,"")</f>
        <v/>
      </c>
      <c r="BC1285" s="196" t="str">
        <f>IF(SUM(O1285:AB1285)&gt;0,"ITEM","")</f>
        <v/>
      </c>
      <c r="BD1285" s="127" t="str">
        <f>IF(BE1285="","",MAX(BD$868:BD1284)+1)</f>
        <v/>
      </c>
      <c r="BG1285" s="200" t="str">
        <f t="shared" si="124"/>
        <v/>
      </c>
      <c r="BH1285" s="199" t="str">
        <f t="shared" si="125"/>
        <v/>
      </c>
      <c r="BI1285" s="199" t="str">
        <f t="shared" si="126"/>
        <v/>
      </c>
      <c r="BJ1285" s="199" t="str">
        <f t="shared" si="127"/>
        <v/>
      </c>
      <c r="BK1285" s="199" t="str">
        <f t="shared" si="128"/>
        <v/>
      </c>
      <c r="BL1285" s="199" t="str">
        <f t="shared" si="129"/>
        <v/>
      </c>
      <c r="BM1285" s="199" t="str">
        <f t="shared" si="130"/>
        <v/>
      </c>
      <c r="BN1285" s="199" t="str">
        <f t="shared" si="131"/>
        <v/>
      </c>
      <c r="BO1285" s="199" t="str">
        <f t="shared" si="132"/>
        <v/>
      </c>
      <c r="BP1285" s="199" t="str">
        <f t="shared" si="133"/>
        <v/>
      </c>
      <c r="BQ1285" s="202" t="str">
        <f t="shared" si="134"/>
        <v/>
      </c>
      <c r="BR1285" s="200" t="str">
        <f t="shared" si="135"/>
        <v/>
      </c>
      <c r="BS1285" s="202" t="str">
        <f t="shared" si="136"/>
        <v/>
      </c>
    </row>
    <row r="1286" spans="1:71" ht="20.149999999999999" customHeight="1">
      <c r="A1286" s="53"/>
      <c r="B1286" s="308"/>
      <c r="C1286" s="308"/>
      <c r="D1286" s="308"/>
      <c r="E1286" s="308"/>
      <c r="F1286" s="308"/>
      <c r="G1286" s="308"/>
      <c r="H1286" s="372"/>
      <c r="I1286" s="372"/>
      <c r="J1286" s="373"/>
      <c r="K1286" s="342"/>
      <c r="L1286" s="343"/>
      <c r="M1286" s="343"/>
      <c r="N1286" s="344"/>
      <c r="O1286" s="341"/>
      <c r="P1286" s="341"/>
      <c r="Q1286" s="340"/>
      <c r="R1286" s="340"/>
      <c r="S1286" s="341"/>
      <c r="T1286" s="341"/>
      <c r="U1286" s="340"/>
      <c r="V1286" s="340"/>
      <c r="W1286" s="341"/>
      <c r="X1286" s="341"/>
      <c r="Y1286" s="340"/>
      <c r="Z1286" s="340"/>
      <c r="AA1286" s="341"/>
      <c r="AB1286" s="341"/>
      <c r="AC1286" s="345"/>
      <c r="AD1286" s="346"/>
      <c r="AE1286" s="346"/>
      <c r="AF1286" s="21"/>
      <c r="AG1286" s="339"/>
      <c r="AQ1286" s="63" t="str">
        <f>IFERROR(LEFT(B1285,SEARCH("
",B1285)),B1285)</f>
        <v>Wooden Stirrers x 1000</v>
      </c>
      <c r="AR1286" s="127" t="str">
        <f>IF(AS1286="","",MAX(AR$868:AR1285)+1)</f>
        <v/>
      </c>
      <c r="AS1286" s="140" t="str">
        <f>IF(SUM(O1286:AB1286)&gt;0,AQ1286,"")</f>
        <v/>
      </c>
      <c r="AT1286" s="175" t="str">
        <f>IF(O1286&gt;0,O1286,"")</f>
        <v/>
      </c>
      <c r="AU1286" s="143" t="str">
        <f>IF(Q1286&gt;0,Q1286,"")</f>
        <v/>
      </c>
      <c r="AV1286" s="143" t="str">
        <f>IF(S1286&gt;0,S1286,"")</f>
        <v/>
      </c>
      <c r="AW1286" s="143" t="str">
        <f>IF(U1286&gt;0,U1286,"")</f>
        <v/>
      </c>
      <c r="AX1286" s="143" t="str">
        <f>IF(W1286&gt;0,W1286,"")</f>
        <v/>
      </c>
      <c r="AY1286" s="144" t="str">
        <f>IF(Y1286&gt;0,Y1286,"")</f>
        <v/>
      </c>
      <c r="AZ1286" s="144" t="str">
        <f>IF(AA1286&gt;0,AA1286,"")</f>
        <v/>
      </c>
      <c r="BA1286" s="179" t="str">
        <f>IF(SUM(O1286:AB1286)&gt;0,(SUM(O1286:AB1286)*H1285),"")</f>
        <v/>
      </c>
      <c r="BB1286" s="179" t="str">
        <f>IF(SUM(O1286:AB1286)&gt;0,K1286,"")</f>
        <v/>
      </c>
      <c r="BC1286" s="197" t="str">
        <f>IF(SUM(O1286:AB1286)&gt;0,"ITEM","")</f>
        <v/>
      </c>
      <c r="BD1286" s="127" t="str">
        <f>IF(BE1286="","",MAX(BD$868:BD1285)+1)</f>
        <v/>
      </c>
      <c r="BG1286" s="200" t="str">
        <f t="shared" si="124"/>
        <v/>
      </c>
      <c r="BH1286" s="199" t="str">
        <f t="shared" si="125"/>
        <v/>
      </c>
      <c r="BI1286" s="199" t="str">
        <f t="shared" si="126"/>
        <v/>
      </c>
      <c r="BJ1286" s="199" t="str">
        <f t="shared" si="127"/>
        <v/>
      </c>
      <c r="BK1286" s="199" t="str">
        <f t="shared" si="128"/>
        <v/>
      </c>
      <c r="BL1286" s="199" t="str">
        <f t="shared" si="129"/>
        <v/>
      </c>
      <c r="BM1286" s="199" t="str">
        <f t="shared" si="130"/>
        <v/>
      </c>
      <c r="BN1286" s="199" t="str">
        <f t="shared" si="131"/>
        <v/>
      </c>
      <c r="BO1286" s="199" t="str">
        <f t="shared" si="132"/>
        <v/>
      </c>
      <c r="BP1286" s="199" t="str">
        <f t="shared" si="133"/>
        <v/>
      </c>
      <c r="BQ1286" s="202" t="str">
        <f t="shared" si="134"/>
        <v/>
      </c>
      <c r="BR1286" s="200" t="str">
        <f t="shared" si="135"/>
        <v/>
      </c>
      <c r="BS1286" s="202" t="str">
        <f t="shared" si="136"/>
        <v/>
      </c>
    </row>
    <row r="1287" spans="1:71" ht="7.25" customHeight="1">
      <c r="A1287" s="21"/>
      <c r="B1287" s="21"/>
      <c r="C1287" s="21"/>
      <c r="D1287" s="21"/>
      <c r="E1287" s="21"/>
      <c r="F1287" s="21"/>
      <c r="G1287" s="21"/>
      <c r="H1287" s="21"/>
      <c r="I1287" s="21"/>
      <c r="J1287" s="21"/>
      <c r="K1287" s="21"/>
      <c r="L1287" s="21"/>
      <c r="M1287" s="21"/>
      <c r="N1287" s="21"/>
      <c r="O1287" s="21"/>
      <c r="P1287" s="21"/>
      <c r="Q1287" s="21"/>
      <c r="R1287" s="21"/>
      <c r="S1287" s="21"/>
      <c r="T1287" s="21"/>
      <c r="U1287" s="21"/>
      <c r="V1287" s="21"/>
      <c r="W1287" s="21"/>
      <c r="X1287" s="21"/>
      <c r="Y1287" s="21"/>
      <c r="Z1287" s="21"/>
      <c r="AA1287" s="21"/>
      <c r="AB1287" s="21"/>
      <c r="AC1287" s="21"/>
      <c r="AD1287" s="21"/>
      <c r="AE1287" s="21"/>
      <c r="AF1287" s="21"/>
      <c r="AR1287" s="127" t="str">
        <f>IF(AS1287="","",MAX(AR$868:AR1286)+1)</f>
        <v/>
      </c>
      <c r="BD1287" s="127" t="str">
        <f>IF(BE1287="","",MAX(BD$868:BD1286)+1)</f>
        <v/>
      </c>
      <c r="BF1287" s="187" t="b">
        <f>NOT(ISBLANK(E1288))</f>
        <v>0</v>
      </c>
      <c r="BG1287" s="200" t="str">
        <f t="shared" si="124"/>
        <v/>
      </c>
      <c r="BH1287" s="199" t="str">
        <f t="shared" si="125"/>
        <v/>
      </c>
      <c r="BI1287" s="199" t="str">
        <f t="shared" si="126"/>
        <v/>
      </c>
      <c r="BJ1287" s="199" t="str">
        <f t="shared" si="127"/>
        <v/>
      </c>
      <c r="BK1287" s="199" t="str">
        <f t="shared" si="128"/>
        <v/>
      </c>
      <c r="BL1287" s="199" t="str">
        <f t="shared" si="129"/>
        <v/>
      </c>
      <c r="BM1287" s="199" t="str">
        <f t="shared" si="130"/>
        <v/>
      </c>
      <c r="BN1287" s="199" t="str">
        <f t="shared" si="131"/>
        <v/>
      </c>
      <c r="BO1287" s="199" t="str">
        <f t="shared" si="132"/>
        <v/>
      </c>
      <c r="BP1287" s="199" t="str">
        <f t="shared" si="133"/>
        <v/>
      </c>
      <c r="BQ1287" s="202" t="str">
        <f t="shared" si="134"/>
        <v/>
      </c>
      <c r="BR1287" s="200" t="str">
        <f t="shared" si="135"/>
        <v/>
      </c>
      <c r="BS1287" s="202" t="str">
        <f t="shared" si="136"/>
        <v/>
      </c>
    </row>
    <row r="1288" spans="1:71" ht="25.25" customHeight="1">
      <c r="A1288" s="53"/>
      <c r="B1288" s="649" t="s">
        <v>44</v>
      </c>
      <c r="C1288" s="649"/>
      <c r="D1288" s="649"/>
      <c r="E1288" s="452"/>
      <c r="F1288" s="453"/>
      <c r="G1288" s="453"/>
      <c r="H1288" s="453"/>
      <c r="I1288" s="453"/>
      <c r="J1288" s="453"/>
      <c r="K1288" s="453"/>
      <c r="L1288" s="453"/>
      <c r="M1288" s="453"/>
      <c r="N1288" s="453"/>
      <c r="O1288" s="453"/>
      <c r="P1288" s="453"/>
      <c r="Q1288" s="453"/>
      <c r="R1288" s="453"/>
      <c r="S1288" s="453"/>
      <c r="T1288" s="453"/>
      <c r="U1288" s="453"/>
      <c r="V1288" s="453"/>
      <c r="W1288" s="453"/>
      <c r="X1288" s="453"/>
      <c r="Y1288" s="453"/>
      <c r="Z1288" s="453"/>
      <c r="AA1288" s="453"/>
      <c r="AB1288" s="453"/>
      <c r="AC1288" s="453"/>
      <c r="AD1288" s="453"/>
      <c r="AE1288" s="454"/>
      <c r="AF1288" s="21"/>
      <c r="AR1288" s="127" t="str">
        <f>IF(AS1288="","",MAX(AR$868:AR1287)+1)</f>
        <v/>
      </c>
      <c r="BD1288" s="127" t="str">
        <f>IF(BE1288="","",MAX(BD$868:BD1287)+1)</f>
        <v/>
      </c>
      <c r="BE1288" s="176" t="str">
        <f>IF(BF1287=TRUE,E1288,"")</f>
        <v/>
      </c>
      <c r="BF1288" s="176" t="str">
        <f>IF(BF1287=TRUE,"NOTE","")</f>
        <v/>
      </c>
      <c r="BG1288" s="200" t="str">
        <f t="shared" si="124"/>
        <v/>
      </c>
      <c r="BH1288" s="199" t="str">
        <f t="shared" si="125"/>
        <v/>
      </c>
      <c r="BI1288" s="199" t="str">
        <f t="shared" si="126"/>
        <v/>
      </c>
      <c r="BJ1288" s="199" t="str">
        <f t="shared" si="127"/>
        <v/>
      </c>
      <c r="BK1288" s="199" t="str">
        <f t="shared" si="128"/>
        <v/>
      </c>
      <c r="BL1288" s="199" t="str">
        <f t="shared" si="129"/>
        <v/>
      </c>
      <c r="BM1288" s="199" t="str">
        <f t="shared" si="130"/>
        <v/>
      </c>
      <c r="BN1288" s="199" t="str">
        <f t="shared" si="131"/>
        <v/>
      </c>
      <c r="BO1288" s="199" t="str">
        <f t="shared" si="132"/>
        <v/>
      </c>
      <c r="BP1288" s="199" t="str">
        <f t="shared" si="133"/>
        <v/>
      </c>
      <c r="BQ1288" s="202" t="str">
        <f t="shared" si="134"/>
        <v/>
      </c>
      <c r="BR1288" s="200" t="str">
        <f t="shared" si="135"/>
        <v/>
      </c>
      <c r="BS1288" s="202" t="str">
        <f t="shared" si="136"/>
        <v/>
      </c>
    </row>
    <row r="1289" spans="1:71" ht="10.25" customHeight="1">
      <c r="A1289" s="53"/>
      <c r="B1289" s="9"/>
      <c r="C1289" s="48"/>
      <c r="D1289" s="48"/>
      <c r="E1289" s="48"/>
      <c r="F1289" s="48"/>
      <c r="G1289" s="48"/>
      <c r="H1289" s="48"/>
      <c r="I1289" s="48"/>
      <c r="J1289" s="48"/>
      <c r="K1289" s="48"/>
      <c r="L1289" s="48"/>
      <c r="M1289" s="48"/>
      <c r="N1289" s="48"/>
      <c r="O1289" s="48"/>
      <c r="P1289" s="48"/>
      <c r="Q1289" s="48"/>
      <c r="R1289" s="48"/>
      <c r="S1289" s="48"/>
      <c r="T1289" s="48"/>
      <c r="U1289" s="48"/>
      <c r="V1289" s="48"/>
      <c r="W1289" s="48"/>
      <c r="X1289" s="48"/>
      <c r="Y1289" s="48"/>
      <c r="Z1289" s="48"/>
      <c r="AA1289" s="48"/>
      <c r="AB1289" s="48"/>
      <c r="AC1289" s="48"/>
      <c r="AD1289" s="48"/>
      <c r="AE1289" s="48"/>
      <c r="AF1289" s="21"/>
      <c r="AR1289" s="127" t="str">
        <f>IF(AS1289="","",MAX(AR$868:AR1288)+1)</f>
        <v/>
      </c>
      <c r="BD1289" s="127" t="str">
        <f>IF(BE1289="","",MAX(BD$868:BD1288)+1)</f>
        <v/>
      </c>
      <c r="BG1289" s="200" t="str">
        <f t="shared" si="124"/>
        <v/>
      </c>
      <c r="BH1289" s="199" t="str">
        <f t="shared" si="125"/>
        <v/>
      </c>
      <c r="BI1289" s="199" t="str">
        <f t="shared" si="126"/>
        <v/>
      </c>
      <c r="BJ1289" s="199" t="str">
        <f t="shared" si="127"/>
        <v/>
      </c>
      <c r="BK1289" s="199" t="str">
        <f t="shared" si="128"/>
        <v/>
      </c>
      <c r="BL1289" s="199" t="str">
        <f t="shared" si="129"/>
        <v/>
      </c>
      <c r="BM1289" s="199" t="str">
        <f t="shared" si="130"/>
        <v/>
      </c>
      <c r="BN1289" s="199" t="str">
        <f t="shared" si="131"/>
        <v/>
      </c>
      <c r="BO1289" s="199" t="str">
        <f t="shared" si="132"/>
        <v/>
      </c>
      <c r="BP1289" s="199" t="str">
        <f t="shared" si="133"/>
        <v/>
      </c>
      <c r="BQ1289" s="202" t="str">
        <f t="shared" si="134"/>
        <v/>
      </c>
      <c r="BR1289" s="200" t="str">
        <f t="shared" si="135"/>
        <v/>
      </c>
      <c r="BS1289" s="202" t="str">
        <f t="shared" si="136"/>
        <v/>
      </c>
    </row>
    <row r="1290" spans="1:71" ht="20.149999999999999" customHeight="1">
      <c r="A1290" s="413">
        <f>A1251+1</f>
        <v>23</v>
      </c>
      <c r="B1290" s="413"/>
      <c r="C1290" s="65"/>
      <c r="D1290" s="65"/>
      <c r="E1290" s="65"/>
      <c r="F1290" s="65"/>
      <c r="G1290" s="65"/>
      <c r="H1290" s="65"/>
      <c r="I1290" s="65"/>
      <c r="J1290" s="65"/>
      <c r="K1290" s="65"/>
      <c r="L1290" s="65"/>
      <c r="M1290" s="65"/>
      <c r="N1290" s="65"/>
      <c r="O1290" s="65"/>
      <c r="P1290" s="65"/>
      <c r="Q1290" s="65"/>
      <c r="R1290" s="65"/>
      <c r="S1290" s="65"/>
      <c r="T1290" s="65"/>
      <c r="U1290" s="65"/>
      <c r="V1290" s="65"/>
      <c r="W1290" s="65"/>
      <c r="X1290" s="65"/>
      <c r="Y1290" s="65"/>
      <c r="Z1290" s="65"/>
      <c r="AA1290" s="65"/>
      <c r="AB1290" s="65"/>
      <c r="AC1290" s="65"/>
      <c r="AD1290" s="65"/>
      <c r="AE1290" s="7"/>
      <c r="AF1290" s="7"/>
      <c r="AR1290" s="127" t="str">
        <f>IF(AS1290="","",MAX(AR$868:AR1289)+1)</f>
        <v/>
      </c>
      <c r="BD1290" s="127" t="str">
        <f>IF(BE1290="","",MAX(BD$868:BD1289)+1)</f>
        <v/>
      </c>
      <c r="BG1290" s="200" t="str">
        <f t="shared" si="124"/>
        <v/>
      </c>
      <c r="BH1290" s="199" t="str">
        <f t="shared" si="125"/>
        <v/>
      </c>
      <c r="BI1290" s="199" t="str">
        <f t="shared" si="126"/>
        <v/>
      </c>
      <c r="BJ1290" s="199" t="str">
        <f t="shared" si="127"/>
        <v/>
      </c>
      <c r="BK1290" s="199" t="str">
        <f t="shared" si="128"/>
        <v/>
      </c>
      <c r="BL1290" s="199" t="str">
        <f t="shared" si="129"/>
        <v/>
      </c>
      <c r="BM1290" s="199" t="str">
        <f t="shared" si="130"/>
        <v/>
      </c>
      <c r="BN1290" s="199" t="str">
        <f t="shared" si="131"/>
        <v/>
      </c>
      <c r="BO1290" s="199" t="str">
        <f t="shared" si="132"/>
        <v/>
      </c>
      <c r="BP1290" s="199" t="str">
        <f t="shared" si="133"/>
        <v/>
      </c>
      <c r="BQ1290" s="202" t="str">
        <f t="shared" si="134"/>
        <v/>
      </c>
      <c r="BR1290" s="200" t="str">
        <f t="shared" si="135"/>
        <v/>
      </c>
      <c r="BS1290" s="202" t="str">
        <f t="shared" si="136"/>
        <v/>
      </c>
    </row>
    <row r="1291" spans="1:71" ht="10.25" customHeight="1" thickBot="1">
      <c r="A1291" s="53"/>
      <c r="B1291" s="9"/>
      <c r="C1291" s="48"/>
      <c r="D1291" s="48"/>
      <c r="E1291" s="48"/>
      <c r="F1291" s="48"/>
      <c r="G1291" s="48"/>
      <c r="H1291" s="48"/>
      <c r="I1291" s="48"/>
      <c r="J1291" s="48"/>
      <c r="K1291" s="48"/>
      <c r="L1291" s="48"/>
      <c r="M1291" s="48"/>
      <c r="N1291" s="48"/>
      <c r="O1291" s="48"/>
      <c r="P1291" s="48"/>
      <c r="Q1291" s="48"/>
      <c r="R1291" s="48"/>
      <c r="S1291" s="48"/>
      <c r="T1291" s="48"/>
      <c r="U1291" s="48"/>
      <c r="V1291" s="48"/>
      <c r="W1291" s="48"/>
      <c r="X1291" s="48"/>
      <c r="Y1291" s="48"/>
      <c r="Z1291" s="48"/>
      <c r="AA1291" s="48"/>
      <c r="AB1291" s="48"/>
      <c r="AC1291" s="48"/>
      <c r="AD1291" s="48"/>
      <c r="AE1291" s="48"/>
      <c r="AF1291" s="21"/>
      <c r="AR1291" s="127" t="str">
        <f>IF(AS1291="","",MAX(AR$868:AR1290)+1)</f>
        <v/>
      </c>
      <c r="BD1291" s="127" t="str">
        <f>IF(BE1291="","",MAX(BD$868:BD1290)+1)</f>
        <v/>
      </c>
      <c r="BF1291" s="187" t="b">
        <f>NOT(ISBLANK(E1325))</f>
        <v>0</v>
      </c>
      <c r="BG1291" s="200" t="str">
        <f t="shared" si="124"/>
        <v/>
      </c>
      <c r="BH1291" s="199" t="str">
        <f t="shared" si="125"/>
        <v/>
      </c>
      <c r="BI1291" s="199" t="str">
        <f t="shared" si="126"/>
        <v/>
      </c>
      <c r="BJ1291" s="199" t="str">
        <f t="shared" si="127"/>
        <v/>
      </c>
      <c r="BK1291" s="199" t="str">
        <f t="shared" si="128"/>
        <v/>
      </c>
      <c r="BL1291" s="199" t="str">
        <f t="shared" si="129"/>
        <v/>
      </c>
      <c r="BM1291" s="199" t="str">
        <f t="shared" si="130"/>
        <v/>
      </c>
      <c r="BN1291" s="199" t="str">
        <f t="shared" si="131"/>
        <v/>
      </c>
      <c r="BO1291" s="199" t="str">
        <f t="shared" si="132"/>
        <v/>
      </c>
      <c r="BP1291" s="199" t="str">
        <f t="shared" si="133"/>
        <v/>
      </c>
      <c r="BQ1291" s="202" t="str">
        <f t="shared" si="134"/>
        <v/>
      </c>
      <c r="BR1291" s="200" t="str">
        <f t="shared" si="135"/>
        <v/>
      </c>
      <c r="BS1291" s="202" t="str">
        <f t="shared" si="136"/>
        <v/>
      </c>
    </row>
    <row r="1292" spans="1:71" ht="25.25" customHeight="1" thickBot="1">
      <c r="A1292" s="21"/>
      <c r="B1292" s="365" t="s">
        <v>738</v>
      </c>
      <c r="C1292" s="366"/>
      <c r="D1292" s="366"/>
      <c r="E1292" s="366"/>
      <c r="F1292" s="366"/>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7"/>
      <c r="AF1292" s="21"/>
      <c r="AQ1292" s="184" t="str">
        <f>B1292</f>
        <v>No Fuss Packages</v>
      </c>
      <c r="AR1292" s="127" t="str">
        <f>IF(AS1292="","",MAX(AR$868:AR1291)+1)</f>
        <v/>
      </c>
      <c r="AS1292" s="180" t="str">
        <f>IF(AQ1296&gt;0,AQ1292,"")</f>
        <v/>
      </c>
      <c r="AT1292" s="181" t="str">
        <f>IF(AQ1296&gt;0,IF(ISBLANK(O1296),"",O1296),"")</f>
        <v/>
      </c>
      <c r="AU1292" s="182" t="str">
        <f>IF(AQ1296&gt;0,IF(ISBLANK(Q1296),"",Q1296),"")</f>
        <v/>
      </c>
      <c r="AV1292" s="182" t="str">
        <f>IF(AQ1296&gt;0,IF(ISBLANK(S1296),"",S1296),"")</f>
        <v/>
      </c>
      <c r="AW1292" s="182" t="str">
        <f>IF(AQ1296&gt;0,IF(ISBLANK(U1296),"",U1296),"")</f>
        <v/>
      </c>
      <c r="AX1292" s="182" t="str">
        <f>IF(AQ1296&gt;0,IF(ISBLANK(W1296),"",W1296),"")</f>
        <v/>
      </c>
      <c r="AY1292" s="183" t="str">
        <f>IF(AQ1296&gt;0,IF(ISBLANK(Y1296),"",Y1296),"")</f>
        <v/>
      </c>
      <c r="AZ1292" s="183" t="str">
        <f>IF(AQ1296&gt;0,IF(ISBLANK(AA1296),"",AA1296),"")</f>
        <v/>
      </c>
      <c r="BC1292" s="195" t="str">
        <f>IF(AQ1296&gt;0,"HEADING","")</f>
        <v/>
      </c>
      <c r="BD1292" s="127" t="str">
        <f>IF(BE1292="","",MAX(BD$868:BD1291)+1)</f>
        <v/>
      </c>
      <c r="BE1292" s="180" t="str">
        <f>IF(BF1291=TRUE,AQ1292,"")</f>
        <v/>
      </c>
      <c r="BF1292" s="195" t="str">
        <f>IF(BF1291=TRUE,"HEADING","")</f>
        <v/>
      </c>
      <c r="BG1292" s="200" t="str">
        <f t="shared" si="124"/>
        <v/>
      </c>
      <c r="BH1292" s="199" t="str">
        <f t="shared" si="125"/>
        <v/>
      </c>
      <c r="BI1292" s="199" t="str">
        <f t="shared" si="126"/>
        <v/>
      </c>
      <c r="BJ1292" s="199" t="str">
        <f t="shared" si="127"/>
        <v/>
      </c>
      <c r="BK1292" s="199" t="str">
        <f t="shared" si="128"/>
        <v/>
      </c>
      <c r="BL1292" s="199" t="str">
        <f t="shared" si="129"/>
        <v/>
      </c>
      <c r="BM1292" s="199" t="str">
        <f t="shared" si="130"/>
        <v/>
      </c>
      <c r="BN1292" s="199" t="str">
        <f t="shared" si="131"/>
        <v/>
      </c>
      <c r="BO1292" s="199" t="str">
        <f t="shared" si="132"/>
        <v/>
      </c>
      <c r="BP1292" s="199" t="str">
        <f t="shared" si="133"/>
        <v/>
      </c>
      <c r="BQ1292" s="202" t="str">
        <f t="shared" si="134"/>
        <v/>
      </c>
      <c r="BR1292" s="200" t="str">
        <f t="shared" si="135"/>
        <v/>
      </c>
      <c r="BS1292" s="202" t="str">
        <f t="shared" si="136"/>
        <v/>
      </c>
    </row>
    <row r="1293" spans="1:71" ht="7.25" customHeight="1">
      <c r="A1293" s="21"/>
      <c r="B1293" s="21"/>
      <c r="C1293" s="21"/>
      <c r="D1293" s="21"/>
      <c r="E1293" s="21"/>
      <c r="F1293" s="21"/>
      <c r="G1293" s="21"/>
      <c r="H1293" s="21"/>
      <c r="I1293" s="21"/>
      <c r="J1293" s="21"/>
      <c r="K1293" s="21"/>
      <c r="L1293" s="21"/>
      <c r="M1293" s="21"/>
      <c r="N1293" s="21"/>
      <c r="O1293" s="21"/>
      <c r="P1293" s="21"/>
      <c r="Q1293" s="21"/>
      <c r="R1293" s="21"/>
      <c r="S1293" s="21"/>
      <c r="T1293" s="21"/>
      <c r="U1293" s="21"/>
      <c r="V1293" s="21"/>
      <c r="W1293" s="21"/>
      <c r="X1293" s="21"/>
      <c r="Y1293" s="21"/>
      <c r="Z1293" s="21"/>
      <c r="AA1293" s="21"/>
      <c r="AB1293" s="21"/>
      <c r="AC1293" s="21"/>
      <c r="AD1293" s="21"/>
      <c r="AE1293" s="21"/>
      <c r="AF1293" s="21"/>
      <c r="AR1293" s="127" t="str">
        <f>IF(AS1293="","",MAX(AR$868:AR1292)+1)</f>
        <v/>
      </c>
      <c r="BD1293" s="127" t="str">
        <f>IF(BE1293="","",MAX(BD$868:BD1292)+1)</f>
        <v/>
      </c>
      <c r="BG1293" s="200" t="str">
        <f t="shared" si="124"/>
        <v/>
      </c>
      <c r="BH1293" s="199" t="str">
        <f t="shared" si="125"/>
        <v/>
      </c>
      <c r="BI1293" s="199" t="str">
        <f t="shared" si="126"/>
        <v/>
      </c>
      <c r="BJ1293" s="199" t="str">
        <f t="shared" si="127"/>
        <v/>
      </c>
      <c r="BK1293" s="199" t="str">
        <f t="shared" si="128"/>
        <v/>
      </c>
      <c r="BL1293" s="199" t="str">
        <f t="shared" si="129"/>
        <v/>
      </c>
      <c r="BM1293" s="199" t="str">
        <f t="shared" si="130"/>
        <v/>
      </c>
      <c r="BN1293" s="199" t="str">
        <f t="shared" si="131"/>
        <v/>
      </c>
      <c r="BO1293" s="199" t="str">
        <f t="shared" si="132"/>
        <v/>
      </c>
      <c r="BP1293" s="199" t="str">
        <f t="shared" si="133"/>
        <v/>
      </c>
      <c r="BQ1293" s="202" t="str">
        <f t="shared" si="134"/>
        <v/>
      </c>
      <c r="BR1293" s="200" t="str">
        <f t="shared" si="135"/>
        <v/>
      </c>
      <c r="BS1293" s="202" t="str">
        <f t="shared" si="136"/>
        <v/>
      </c>
    </row>
    <row r="1294" spans="1:71" ht="20.149999999999999" customHeight="1">
      <c r="A1294" s="21"/>
      <c r="B1294" s="21"/>
      <c r="C1294" s="31"/>
      <c r="D1294" s="31"/>
      <c r="E1294" s="31"/>
      <c r="F1294" s="31"/>
      <c r="G1294" s="31"/>
      <c r="H1294" s="31"/>
      <c r="I1294" s="31"/>
      <c r="J1294" s="31"/>
      <c r="K1294" s="31"/>
      <c r="L1294" s="31"/>
      <c r="M1294" s="31"/>
      <c r="N1294" s="31"/>
      <c r="O1294" s="368" t="s">
        <v>525</v>
      </c>
      <c r="P1294" s="368"/>
      <c r="Q1294" s="368"/>
      <c r="R1294" s="368"/>
      <c r="S1294" s="368"/>
      <c r="T1294" s="368"/>
      <c r="U1294" s="368"/>
      <c r="V1294" s="368"/>
      <c r="W1294" s="368"/>
      <c r="X1294" s="368"/>
      <c r="Y1294" s="368"/>
      <c r="Z1294" s="368"/>
      <c r="AA1294" s="368"/>
      <c r="AB1294" s="368"/>
      <c r="AC1294" s="35"/>
      <c r="AD1294" s="35"/>
      <c r="AE1294" s="35"/>
      <c r="AF1294" s="21"/>
      <c r="AR1294" s="127" t="str">
        <f>IF(AS1294="","",MAX(AR$868:AR1293)+1)</f>
        <v/>
      </c>
      <c r="BD1294" s="127" t="str">
        <f>IF(BE1294="","",MAX(BD$868:BD1293)+1)</f>
        <v/>
      </c>
      <c r="BG1294" s="200" t="str">
        <f t="shared" si="124"/>
        <v/>
      </c>
      <c r="BH1294" s="199" t="str">
        <f t="shared" si="125"/>
        <v/>
      </c>
      <c r="BI1294" s="199" t="str">
        <f t="shared" si="126"/>
        <v/>
      </c>
      <c r="BJ1294" s="199" t="str">
        <f t="shared" si="127"/>
        <v/>
      </c>
      <c r="BK1294" s="199" t="str">
        <f t="shared" si="128"/>
        <v/>
      </c>
      <c r="BL1294" s="199" t="str">
        <f t="shared" si="129"/>
        <v/>
      </c>
      <c r="BM1294" s="199" t="str">
        <f t="shared" si="130"/>
        <v/>
      </c>
      <c r="BN1294" s="199" t="str">
        <f t="shared" si="131"/>
        <v/>
      </c>
      <c r="BO1294" s="199" t="str">
        <f t="shared" si="132"/>
        <v/>
      </c>
      <c r="BP1294" s="199" t="str">
        <f t="shared" si="133"/>
        <v/>
      </c>
      <c r="BQ1294" s="202" t="str">
        <f t="shared" si="134"/>
        <v/>
      </c>
      <c r="BR1294" s="200" t="str">
        <f t="shared" si="135"/>
        <v/>
      </c>
      <c r="BS1294" s="202" t="str">
        <f t="shared" si="136"/>
        <v/>
      </c>
    </row>
    <row r="1295" spans="1:71" ht="20.149999999999999" customHeight="1">
      <c r="A1295" s="21"/>
      <c r="B1295" s="369"/>
      <c r="C1295" s="369"/>
      <c r="D1295" s="369"/>
      <c r="E1295" s="369"/>
      <c r="F1295" s="369"/>
      <c r="G1295" s="369"/>
      <c r="H1295" s="21"/>
      <c r="I1295" s="26"/>
      <c r="J1295" s="26"/>
      <c r="K1295" s="21"/>
      <c r="L1295" s="26"/>
      <c r="M1295" s="26"/>
      <c r="N1295" s="26"/>
      <c r="O1295" s="370" t="s">
        <v>423</v>
      </c>
      <c r="P1295" s="370"/>
      <c r="Q1295" s="322" t="s">
        <v>424</v>
      </c>
      <c r="R1295" s="322"/>
      <c r="S1295" s="362" t="s">
        <v>425</v>
      </c>
      <c r="T1295" s="362"/>
      <c r="U1295" s="322" t="s">
        <v>426</v>
      </c>
      <c r="V1295" s="322"/>
      <c r="W1295" s="362" t="s">
        <v>427</v>
      </c>
      <c r="X1295" s="362"/>
      <c r="Y1295" s="322" t="s">
        <v>428</v>
      </c>
      <c r="Z1295" s="322"/>
      <c r="AA1295" s="362" t="s">
        <v>429</v>
      </c>
      <c r="AB1295" s="362"/>
      <c r="AC1295" s="21"/>
      <c r="AD1295" s="36"/>
      <c r="AE1295" s="36"/>
      <c r="AF1295" s="21"/>
      <c r="AQ1295" s="137" t="s">
        <v>533</v>
      </c>
      <c r="AR1295" s="127" t="str">
        <f>IF(AS1295="","",MAX(AR$868:AR1294)+1)</f>
        <v/>
      </c>
      <c r="BD1295" s="127" t="str">
        <f>IF(BE1295="","",MAX(BD$868:BD1294)+1)</f>
        <v/>
      </c>
      <c r="BG1295" s="200" t="str">
        <f t="shared" si="124"/>
        <v/>
      </c>
      <c r="BH1295" s="199" t="str">
        <f t="shared" si="125"/>
        <v/>
      </c>
      <c r="BI1295" s="199" t="str">
        <f t="shared" si="126"/>
        <v/>
      </c>
      <c r="BJ1295" s="199" t="str">
        <f t="shared" si="127"/>
        <v/>
      </c>
      <c r="BK1295" s="199" t="str">
        <f t="shared" si="128"/>
        <v/>
      </c>
      <c r="BL1295" s="199" t="str">
        <f t="shared" si="129"/>
        <v/>
      </c>
      <c r="BM1295" s="199" t="str">
        <f t="shared" si="130"/>
        <v/>
      </c>
      <c r="BN1295" s="199" t="str">
        <f t="shared" si="131"/>
        <v/>
      </c>
      <c r="BO1295" s="199" t="str">
        <f t="shared" si="132"/>
        <v/>
      </c>
      <c r="BP1295" s="199" t="str">
        <f t="shared" si="133"/>
        <v/>
      </c>
      <c r="BQ1295" s="202" t="str">
        <f t="shared" si="134"/>
        <v/>
      </c>
      <c r="BR1295" s="200" t="str">
        <f t="shared" si="135"/>
        <v/>
      </c>
      <c r="BS1295" s="202" t="str">
        <f t="shared" si="136"/>
        <v/>
      </c>
    </row>
    <row r="1296" spans="1:71" ht="20.149999999999999" customHeight="1">
      <c r="A1296" s="53"/>
      <c r="B1296" s="369"/>
      <c r="C1296" s="369"/>
      <c r="D1296" s="369"/>
      <c r="E1296" s="369"/>
      <c r="F1296" s="369"/>
      <c r="G1296" s="369"/>
      <c r="H1296" s="26"/>
      <c r="I1296" s="26"/>
      <c r="J1296" s="26"/>
      <c r="K1296" s="26"/>
      <c r="L1296" s="26"/>
      <c r="M1296" s="26"/>
      <c r="N1296" s="26"/>
      <c r="O1296" s="363"/>
      <c r="P1296" s="363"/>
      <c r="Q1296" s="330"/>
      <c r="R1296" s="330"/>
      <c r="S1296" s="326"/>
      <c r="T1296" s="327"/>
      <c r="U1296" s="330"/>
      <c r="V1296" s="330"/>
      <c r="W1296" s="326"/>
      <c r="X1296" s="327"/>
      <c r="Y1296" s="330"/>
      <c r="Z1296" s="330"/>
      <c r="AA1296" s="326"/>
      <c r="AB1296" s="327"/>
      <c r="AC1296" s="36"/>
      <c r="AD1296" s="36"/>
      <c r="AE1296" s="36"/>
      <c r="AF1296" s="21"/>
      <c r="AQ1296" s="137">
        <f>SUM($O1300:$AB1311)</f>
        <v>0</v>
      </c>
      <c r="AR1296" s="127" t="str">
        <f>IF(AS1296="","",MAX(AR$868:AR1295)+1)</f>
        <v/>
      </c>
      <c r="BC1296" s="198" t="str">
        <f>IF(AQ1296&gt;0,"DATE","")</f>
        <v/>
      </c>
      <c r="BD1296" s="127" t="str">
        <f>IF(BE1296="","",MAX(BD$868:BD1295)+1)</f>
        <v/>
      </c>
      <c r="BG1296" s="200" t="str">
        <f t="shared" si="124"/>
        <v/>
      </c>
      <c r="BH1296" s="199" t="str">
        <f t="shared" si="125"/>
        <v/>
      </c>
      <c r="BI1296" s="199" t="str">
        <f t="shared" si="126"/>
        <v/>
      </c>
      <c r="BJ1296" s="199" t="str">
        <f t="shared" si="127"/>
        <v/>
      </c>
      <c r="BK1296" s="199" t="str">
        <f t="shared" si="128"/>
        <v/>
      </c>
      <c r="BL1296" s="199" t="str">
        <f t="shared" si="129"/>
        <v/>
      </c>
      <c r="BM1296" s="199" t="str">
        <f t="shared" si="130"/>
        <v/>
      </c>
      <c r="BN1296" s="199" t="str">
        <f t="shared" si="131"/>
        <v/>
      </c>
      <c r="BO1296" s="199" t="str">
        <f t="shared" si="132"/>
        <v/>
      </c>
      <c r="BP1296" s="199" t="str">
        <f t="shared" si="133"/>
        <v/>
      </c>
      <c r="BQ1296" s="202" t="str">
        <f t="shared" si="134"/>
        <v/>
      </c>
      <c r="BR1296" s="200" t="str">
        <f t="shared" si="135"/>
        <v/>
      </c>
      <c r="BS1296" s="202" t="str">
        <f t="shared" si="136"/>
        <v/>
      </c>
    </row>
    <row r="1297" spans="1:71" ht="7.25" customHeight="1">
      <c r="A1297" s="21"/>
      <c r="B1297" s="21"/>
      <c r="C1297" s="21"/>
      <c r="D1297" s="21"/>
      <c r="E1297" s="21"/>
      <c r="F1297" s="21"/>
      <c r="G1297" s="21"/>
      <c r="H1297" s="21"/>
      <c r="I1297" s="21"/>
      <c r="J1297" s="21"/>
      <c r="K1297" s="21"/>
      <c r="L1297" s="21"/>
      <c r="M1297" s="21"/>
      <c r="N1297" s="21"/>
      <c r="O1297" s="21"/>
      <c r="P1297" s="21"/>
      <c r="Q1297" s="21"/>
      <c r="R1297" s="21"/>
      <c r="S1297" s="21"/>
      <c r="T1297" s="21"/>
      <c r="U1297" s="21"/>
      <c r="V1297" s="21"/>
      <c r="W1297" s="21"/>
      <c r="X1297" s="21"/>
      <c r="Y1297" s="21"/>
      <c r="Z1297" s="21"/>
      <c r="AA1297" s="21"/>
      <c r="AB1297" s="21"/>
      <c r="AC1297" s="21"/>
      <c r="AD1297" s="21"/>
      <c r="AE1297" s="21"/>
      <c r="AF1297" s="21"/>
      <c r="AR1297" s="127" t="str">
        <f>IF(AS1297="","",MAX(AR$868:AR1296)+1)</f>
        <v/>
      </c>
      <c r="BD1297" s="127" t="str">
        <f>IF(BE1297="","",MAX(BD$868:BD1296)+1)</f>
        <v/>
      </c>
      <c r="BG1297" s="200" t="str">
        <f t="shared" si="124"/>
        <v/>
      </c>
      <c r="BH1297" s="199" t="str">
        <f t="shared" si="125"/>
        <v/>
      </c>
      <c r="BI1297" s="199" t="str">
        <f t="shared" si="126"/>
        <v/>
      </c>
      <c r="BJ1297" s="199" t="str">
        <f t="shared" si="127"/>
        <v/>
      </c>
      <c r="BK1297" s="199" t="str">
        <f t="shared" si="128"/>
        <v/>
      </c>
      <c r="BL1297" s="199" t="str">
        <f t="shared" si="129"/>
        <v/>
      </c>
      <c r="BM1297" s="199" t="str">
        <f t="shared" si="130"/>
        <v/>
      </c>
      <c r="BN1297" s="199" t="str">
        <f t="shared" si="131"/>
        <v/>
      </c>
      <c r="BO1297" s="199" t="str">
        <f t="shared" si="132"/>
        <v/>
      </c>
      <c r="BP1297" s="199" t="str">
        <f t="shared" si="133"/>
        <v/>
      </c>
      <c r="BQ1297" s="202" t="str">
        <f t="shared" si="134"/>
        <v/>
      </c>
      <c r="BR1297" s="200" t="str">
        <f t="shared" si="135"/>
        <v/>
      </c>
      <c r="BS1297" s="202" t="str">
        <f t="shared" si="136"/>
        <v/>
      </c>
    </row>
    <row r="1298" spans="1:71" ht="20.149999999999999" customHeight="1">
      <c r="A1298" s="53"/>
      <c r="B1298" s="368" t="s">
        <v>150</v>
      </c>
      <c r="C1298" s="368"/>
      <c r="D1298" s="368"/>
      <c r="E1298" s="368"/>
      <c r="F1298" s="368"/>
      <c r="G1298" s="368"/>
      <c r="H1298" s="361" t="s">
        <v>2735</v>
      </c>
      <c r="I1298" s="361"/>
      <c r="J1298" s="361"/>
      <c r="K1298" s="361" t="s">
        <v>395</v>
      </c>
      <c r="L1298" s="361"/>
      <c r="M1298" s="361"/>
      <c r="N1298" s="361"/>
      <c r="O1298" s="361" t="s">
        <v>530</v>
      </c>
      <c r="P1298" s="361"/>
      <c r="Q1298" s="361"/>
      <c r="R1298" s="361"/>
      <c r="S1298" s="361"/>
      <c r="T1298" s="361"/>
      <c r="U1298" s="361"/>
      <c r="V1298" s="361"/>
      <c r="W1298" s="361"/>
      <c r="X1298" s="361"/>
      <c r="Y1298" s="361"/>
      <c r="Z1298" s="361"/>
      <c r="AA1298" s="361"/>
      <c r="AB1298" s="361"/>
      <c r="AC1298" s="347" t="s">
        <v>392</v>
      </c>
      <c r="AD1298" s="347"/>
      <c r="AE1298" s="347"/>
      <c r="AF1298" s="21"/>
      <c r="AR1298" s="127" t="str">
        <f>IF(AS1298="","",MAX(AR$868:AR1297)+1)</f>
        <v/>
      </c>
      <c r="BD1298" s="127" t="str">
        <f>IF(BE1298="","",MAX(BD$868:BD1297)+1)</f>
        <v/>
      </c>
      <c r="BG1298" s="200" t="str">
        <f t="shared" si="124"/>
        <v/>
      </c>
      <c r="BH1298" s="199" t="str">
        <f t="shared" si="125"/>
        <v/>
      </c>
      <c r="BI1298" s="199" t="str">
        <f t="shared" si="126"/>
        <v/>
      </c>
      <c r="BJ1298" s="199" t="str">
        <f t="shared" si="127"/>
        <v/>
      </c>
      <c r="BK1298" s="199" t="str">
        <f t="shared" si="128"/>
        <v/>
      </c>
      <c r="BL1298" s="199" t="str">
        <f t="shared" si="129"/>
        <v/>
      </c>
      <c r="BM1298" s="199" t="str">
        <f t="shared" si="130"/>
        <v/>
      </c>
      <c r="BN1298" s="199" t="str">
        <f t="shared" si="131"/>
        <v/>
      </c>
      <c r="BO1298" s="199" t="str">
        <f t="shared" si="132"/>
        <v/>
      </c>
      <c r="BP1298" s="199" t="str">
        <f t="shared" si="133"/>
        <v/>
      </c>
      <c r="BQ1298" s="202" t="str">
        <f t="shared" si="134"/>
        <v/>
      </c>
      <c r="BR1298" s="200" t="str">
        <f t="shared" si="135"/>
        <v/>
      </c>
      <c r="BS1298" s="202" t="str">
        <f t="shared" si="136"/>
        <v/>
      </c>
    </row>
    <row r="1299" spans="1:71" ht="7.25" customHeight="1">
      <c r="A1299" s="21"/>
      <c r="B1299" s="21"/>
      <c r="C1299" s="21"/>
      <c r="D1299" s="21"/>
      <c r="E1299" s="21"/>
      <c r="F1299" s="21"/>
      <c r="G1299" s="21"/>
      <c r="H1299" s="21"/>
      <c r="I1299" s="21"/>
      <c r="J1299" s="21"/>
      <c r="K1299" s="21"/>
      <c r="L1299" s="21"/>
      <c r="M1299" s="21"/>
      <c r="N1299" s="21"/>
      <c r="O1299" s="21"/>
      <c r="P1299" s="21"/>
      <c r="Q1299" s="21"/>
      <c r="R1299" s="21"/>
      <c r="S1299" s="21"/>
      <c r="T1299" s="21"/>
      <c r="U1299" s="21"/>
      <c r="V1299" s="21"/>
      <c r="W1299" s="21"/>
      <c r="X1299" s="21"/>
      <c r="Y1299" s="21"/>
      <c r="Z1299" s="21"/>
      <c r="AA1299" s="21"/>
      <c r="AB1299" s="21"/>
      <c r="AC1299" s="21"/>
      <c r="AD1299" s="21"/>
      <c r="AE1299" s="21"/>
      <c r="AF1299" s="21"/>
      <c r="AR1299" s="127" t="str">
        <f>IF(AS1299="","",MAX(AR$868:AR1298)+1)</f>
        <v/>
      </c>
      <c r="BD1299" s="127" t="str">
        <f>IF(BE1299="","",MAX(BD$868:BD1298)+1)</f>
        <v/>
      </c>
      <c r="BG1299" s="200" t="str">
        <f t="shared" si="124"/>
        <v/>
      </c>
      <c r="BH1299" s="199" t="str">
        <f t="shared" si="125"/>
        <v/>
      </c>
      <c r="BI1299" s="199" t="str">
        <f t="shared" si="126"/>
        <v/>
      </c>
      <c r="BJ1299" s="199" t="str">
        <f t="shared" si="127"/>
        <v/>
      </c>
      <c r="BK1299" s="199" t="str">
        <f t="shared" si="128"/>
        <v/>
      </c>
      <c r="BL1299" s="199" t="str">
        <f t="shared" si="129"/>
        <v/>
      </c>
      <c r="BM1299" s="199" t="str">
        <f t="shared" si="130"/>
        <v/>
      </c>
      <c r="BN1299" s="199" t="str">
        <f t="shared" si="131"/>
        <v/>
      </c>
      <c r="BO1299" s="199" t="str">
        <f t="shared" si="132"/>
        <v/>
      </c>
      <c r="BP1299" s="199" t="str">
        <f t="shared" si="133"/>
        <v/>
      </c>
      <c r="BQ1299" s="202" t="str">
        <f t="shared" si="134"/>
        <v/>
      </c>
      <c r="BR1299" s="200" t="str">
        <f t="shared" si="135"/>
        <v/>
      </c>
      <c r="BS1299" s="202" t="str">
        <f t="shared" si="136"/>
        <v/>
      </c>
    </row>
    <row r="1300" spans="1:71" ht="30" customHeight="1">
      <c r="A1300" s="53"/>
      <c r="B1300" s="435" t="s">
        <v>739</v>
      </c>
      <c r="C1300" s="435"/>
      <c r="D1300" s="435"/>
      <c r="E1300" s="435"/>
      <c r="F1300" s="435"/>
      <c r="G1300" s="435"/>
      <c r="H1300" s="372">
        <f>VLOOKUP($AG1300,PriceList,3,FALSE)</f>
        <v>64.150000000000006</v>
      </c>
      <c r="I1300" s="372"/>
      <c r="J1300" s="373"/>
      <c r="K1300" s="342"/>
      <c r="L1300" s="343"/>
      <c r="M1300" s="343"/>
      <c r="N1300" s="344"/>
      <c r="O1300" s="341"/>
      <c r="P1300" s="341"/>
      <c r="Q1300" s="340"/>
      <c r="R1300" s="340"/>
      <c r="S1300" s="341"/>
      <c r="T1300" s="341"/>
      <c r="U1300" s="340"/>
      <c r="V1300" s="340"/>
      <c r="W1300" s="341"/>
      <c r="X1300" s="341"/>
      <c r="Y1300" s="340"/>
      <c r="Z1300" s="340"/>
      <c r="AA1300" s="341"/>
      <c r="AB1300" s="341"/>
      <c r="AC1300" s="346">
        <f>(SUM(O1300:AB1300)+SUM(O1302:AB1303))*H1300</f>
        <v>0</v>
      </c>
      <c r="AD1300" s="346"/>
      <c r="AE1300" s="346"/>
      <c r="AF1300" s="21"/>
      <c r="AG1300" s="56" t="s">
        <v>740</v>
      </c>
      <c r="AJ1300" s="90" t="b">
        <f>OR(ISERROR(AC1300),ISERROR(H1300))</f>
        <v>0</v>
      </c>
      <c r="AQ1300" s="63" t="s">
        <v>741</v>
      </c>
      <c r="AR1300" s="127" t="str">
        <f>IF(AS1300="","",MAX(AR$868:AR1299)+1)</f>
        <v/>
      </c>
      <c r="AS1300" s="176" t="str">
        <f>IF(SUM(O1300:AB1300)&gt;0,AQ1300,"")</f>
        <v/>
      </c>
      <c r="AT1300" s="177" t="str">
        <f>IF(O1300&gt;0,O1300,"")</f>
        <v/>
      </c>
      <c r="AU1300" s="178" t="str">
        <f>IF(Q1300&gt;0,Q1300,"")</f>
        <v/>
      </c>
      <c r="AV1300" s="178" t="str">
        <f>IF(S1300&gt;0,S1300,"")</f>
        <v/>
      </c>
      <c r="AW1300" s="178" t="str">
        <f>IF(U1300&gt;0,U1300,"")</f>
        <v/>
      </c>
      <c r="AX1300" s="178" t="str">
        <f>IF(W1300&gt;0,W1300,"")</f>
        <v/>
      </c>
      <c r="AY1300" s="179" t="str">
        <f>IF(Y1300&gt;0,Y1300,"")</f>
        <v/>
      </c>
      <c r="AZ1300" s="179" t="str">
        <f>IF(AA1300&gt;0,AA1300,"")</f>
        <v/>
      </c>
      <c r="BA1300" s="179" t="str">
        <f>IF(SUM(O1300:AB1300)&gt;0,(SUM(O1300:AB1300)*H1300),"")</f>
        <v/>
      </c>
      <c r="BB1300" s="179" t="str">
        <f>IF(SUM(O1300:AB1300)&gt;0,K1300,"")</f>
        <v/>
      </c>
      <c r="BC1300" s="196" t="str">
        <f>IF(SUM(O1300:AB1300)&gt;0,"ITEM","")</f>
        <v/>
      </c>
      <c r="BD1300" s="127" t="str">
        <f>IF(BE1300="","",MAX(BD$868:BD1299)+1)</f>
        <v/>
      </c>
      <c r="BG1300" s="200" t="str">
        <f t="shared" si="124"/>
        <v/>
      </c>
      <c r="BH1300" s="199" t="str">
        <f t="shared" si="125"/>
        <v/>
      </c>
      <c r="BI1300" s="199" t="str">
        <f t="shared" si="126"/>
        <v/>
      </c>
      <c r="BJ1300" s="199" t="str">
        <f t="shared" si="127"/>
        <v/>
      </c>
      <c r="BK1300" s="199" t="str">
        <f t="shared" si="128"/>
        <v/>
      </c>
      <c r="BL1300" s="199" t="str">
        <f t="shared" si="129"/>
        <v/>
      </c>
      <c r="BM1300" s="199" t="str">
        <f t="shared" si="130"/>
        <v/>
      </c>
      <c r="BN1300" s="199" t="str">
        <f t="shared" si="131"/>
        <v/>
      </c>
      <c r="BO1300" s="199" t="str">
        <f t="shared" si="132"/>
        <v/>
      </c>
      <c r="BP1300" s="199" t="str">
        <f t="shared" si="133"/>
        <v/>
      </c>
      <c r="BQ1300" s="202" t="str">
        <f t="shared" si="134"/>
        <v/>
      </c>
      <c r="BR1300" s="200" t="str">
        <f t="shared" si="135"/>
        <v/>
      </c>
      <c r="BS1300" s="202" t="str">
        <f t="shared" si="136"/>
        <v/>
      </c>
    </row>
    <row r="1301" spans="1:71" ht="15" customHeight="1">
      <c r="A1301" s="53"/>
      <c r="B1301" s="166" t="s">
        <v>742</v>
      </c>
      <c r="C1301" s="294"/>
      <c r="D1301" s="217"/>
      <c r="E1301" s="217"/>
      <c r="F1301" s="217"/>
      <c r="G1301" s="300"/>
      <c r="H1301" s="21"/>
      <c r="I1301" s="166"/>
      <c r="J1301" s="166"/>
      <c r="K1301" s="37"/>
      <c r="L1301" s="37"/>
      <c r="M1301" s="37"/>
      <c r="N1301" s="37"/>
      <c r="O1301" s="37"/>
      <c r="P1301" s="37"/>
      <c r="Q1301" s="37"/>
      <c r="R1301" s="37"/>
      <c r="S1301" s="37"/>
      <c r="T1301" s="37"/>
      <c r="U1301" s="37"/>
      <c r="V1301" s="37"/>
      <c r="W1301" s="37"/>
      <c r="X1301" s="37"/>
      <c r="Y1301" s="37"/>
      <c r="Z1301" s="37"/>
      <c r="AA1301" s="37"/>
      <c r="AB1301" s="37"/>
      <c r="AC1301" s="346"/>
      <c r="AD1301" s="346"/>
      <c r="AE1301" s="346"/>
      <c r="AF1301" s="21"/>
      <c r="AR1301" s="127" t="str">
        <f>IF(AS1301="","",MAX(AR$868:AR1300)+1)</f>
        <v/>
      </c>
      <c r="BD1301" s="127" t="str">
        <f>IF(BE1301="","",MAX(BD$868:BD1300)+1)</f>
        <v/>
      </c>
      <c r="BG1301" s="200" t="str">
        <f t="shared" si="124"/>
        <v/>
      </c>
      <c r="BH1301" s="199" t="str">
        <f t="shared" si="125"/>
        <v/>
      </c>
      <c r="BI1301" s="199" t="str">
        <f t="shared" si="126"/>
        <v/>
      </c>
      <c r="BJ1301" s="199" t="str">
        <f t="shared" si="127"/>
        <v/>
      </c>
      <c r="BK1301" s="199" t="str">
        <f t="shared" si="128"/>
        <v/>
      </c>
      <c r="BL1301" s="199" t="str">
        <f t="shared" si="129"/>
        <v/>
      </c>
      <c r="BM1301" s="199" t="str">
        <f t="shared" si="130"/>
        <v/>
      </c>
      <c r="BN1301" s="199" t="str">
        <f t="shared" si="131"/>
        <v/>
      </c>
      <c r="BO1301" s="199" t="str">
        <f t="shared" si="132"/>
        <v/>
      </c>
      <c r="BP1301" s="199" t="str">
        <f t="shared" si="133"/>
        <v/>
      </c>
      <c r="BQ1301" s="202" t="str">
        <f t="shared" si="134"/>
        <v/>
      </c>
      <c r="BR1301" s="200" t="str">
        <f t="shared" si="135"/>
        <v/>
      </c>
      <c r="BS1301" s="202" t="str">
        <f t="shared" si="136"/>
        <v/>
      </c>
    </row>
    <row r="1302" spans="1:71" ht="15" customHeight="1">
      <c r="A1302" s="53"/>
      <c r="B1302" s="166" t="s">
        <v>743</v>
      </c>
      <c r="C1302" s="294"/>
      <c r="D1302" s="217"/>
      <c r="E1302" s="217"/>
      <c r="F1302" s="217"/>
      <c r="G1302" s="300"/>
      <c r="H1302" s="21"/>
      <c r="I1302" s="166"/>
      <c r="J1302" s="166"/>
      <c r="K1302" s="626"/>
      <c r="L1302" s="627"/>
      <c r="M1302" s="627"/>
      <c r="N1302" s="628"/>
      <c r="O1302" s="632"/>
      <c r="P1302" s="633"/>
      <c r="Q1302" s="636"/>
      <c r="R1302" s="637"/>
      <c r="S1302" s="632"/>
      <c r="T1302" s="633"/>
      <c r="U1302" s="636"/>
      <c r="V1302" s="637"/>
      <c r="W1302" s="632"/>
      <c r="X1302" s="633"/>
      <c r="Y1302" s="636"/>
      <c r="Z1302" s="637"/>
      <c r="AA1302" s="632"/>
      <c r="AB1302" s="633"/>
      <c r="AC1302" s="346"/>
      <c r="AD1302" s="346"/>
      <c r="AE1302" s="346"/>
      <c r="AF1302" s="21"/>
      <c r="AQ1302" s="63" t="s">
        <v>741</v>
      </c>
      <c r="AR1302" s="127" t="str">
        <f>IF(AS1302="","",MAX(AR$868:AR1301)+1)</f>
        <v/>
      </c>
      <c r="AS1302" s="176" t="str">
        <f>IF(SUM(O1302:AB1303)&gt;0,AQ1302,"")</f>
        <v/>
      </c>
      <c r="AT1302" s="177" t="str">
        <f>IF(O1302&gt;0,O1302,"")</f>
        <v/>
      </c>
      <c r="AU1302" s="178" t="str">
        <f>IF(Q1302&gt;0,Q1302,"")</f>
        <v/>
      </c>
      <c r="AV1302" s="178" t="str">
        <f>IF(S1302&gt;0,S1302,"")</f>
        <v/>
      </c>
      <c r="AW1302" s="178" t="str">
        <f>IF(U1302&gt;0,U1302,"")</f>
        <v/>
      </c>
      <c r="AX1302" s="178" t="str">
        <f>IF(W1302&gt;0,W1302,"")</f>
        <v/>
      </c>
      <c r="AY1302" s="179" t="str">
        <f>IF(Y1302&gt;0,Y1302,"")</f>
        <v/>
      </c>
      <c r="AZ1302" s="179" t="str">
        <f>IF(AA1302&gt;0,AA1302,"")</f>
        <v/>
      </c>
      <c r="BA1302" s="179" t="str">
        <f>IF(SUM(O1302:AB1303)&gt;0,(SUM(O1302:AB1303)*H1300),"")</f>
        <v/>
      </c>
      <c r="BB1302" s="179" t="str">
        <f>IF(SUM(O1302:AB1303)&gt;0,K1302,"")</f>
        <v/>
      </c>
      <c r="BC1302" s="196" t="str">
        <f>IF(SUM(O1302:AB1303)&gt;0,"ITEM","")</f>
        <v/>
      </c>
      <c r="BD1302" s="127" t="str">
        <f>IF(BE1302="","",MAX(BD$868:BD1301)+1)</f>
        <v/>
      </c>
      <c r="BG1302" s="200" t="str">
        <f t="shared" si="124"/>
        <v/>
      </c>
      <c r="BH1302" s="199" t="str">
        <f t="shared" si="125"/>
        <v/>
      </c>
      <c r="BI1302" s="199" t="str">
        <f t="shared" si="126"/>
        <v/>
      </c>
      <c r="BJ1302" s="199" t="str">
        <f t="shared" si="127"/>
        <v/>
      </c>
      <c r="BK1302" s="199" t="str">
        <f t="shared" si="128"/>
        <v/>
      </c>
      <c r="BL1302" s="199" t="str">
        <f t="shared" si="129"/>
        <v/>
      </c>
      <c r="BM1302" s="199" t="str">
        <f t="shared" si="130"/>
        <v/>
      </c>
      <c r="BN1302" s="199" t="str">
        <f t="shared" si="131"/>
        <v/>
      </c>
      <c r="BO1302" s="199" t="str">
        <f t="shared" si="132"/>
        <v/>
      </c>
      <c r="BP1302" s="199" t="str">
        <f t="shared" si="133"/>
        <v/>
      </c>
      <c r="BQ1302" s="202" t="str">
        <f t="shared" si="134"/>
        <v/>
      </c>
      <c r="BR1302" s="200" t="str">
        <f t="shared" si="135"/>
        <v/>
      </c>
      <c r="BS1302" s="202" t="str">
        <f t="shared" si="136"/>
        <v/>
      </c>
    </row>
    <row r="1303" spans="1:71" ht="15" customHeight="1">
      <c r="A1303" s="53"/>
      <c r="B1303" s="166" t="s">
        <v>744</v>
      </c>
      <c r="C1303" s="294"/>
      <c r="D1303" s="217"/>
      <c r="E1303" s="217"/>
      <c r="F1303" s="217"/>
      <c r="G1303" s="300"/>
      <c r="H1303" s="21"/>
      <c r="I1303" s="166"/>
      <c r="J1303" s="166"/>
      <c r="K1303" s="629"/>
      <c r="L1303" s="630"/>
      <c r="M1303" s="630"/>
      <c r="N1303" s="631"/>
      <c r="O1303" s="634"/>
      <c r="P1303" s="635"/>
      <c r="Q1303" s="638"/>
      <c r="R1303" s="639"/>
      <c r="S1303" s="634"/>
      <c r="T1303" s="635"/>
      <c r="U1303" s="638"/>
      <c r="V1303" s="639"/>
      <c r="W1303" s="634"/>
      <c r="X1303" s="635"/>
      <c r="Y1303" s="638"/>
      <c r="Z1303" s="639"/>
      <c r="AA1303" s="634"/>
      <c r="AB1303" s="635"/>
      <c r="AC1303" s="346"/>
      <c r="AD1303" s="346"/>
      <c r="AE1303" s="346"/>
      <c r="AF1303" s="21"/>
      <c r="AR1303" s="127" t="str">
        <f>IF(AS1303="","",MAX(AR$868:AR1302)+1)</f>
        <v/>
      </c>
      <c r="BD1303" s="127" t="str">
        <f>IF(BE1303="","",MAX(BD$868:BD1302)+1)</f>
        <v/>
      </c>
      <c r="BG1303" s="200" t="str">
        <f t="shared" si="124"/>
        <v/>
      </c>
      <c r="BH1303" s="199" t="str">
        <f t="shared" si="125"/>
        <v/>
      </c>
      <c r="BI1303" s="199" t="str">
        <f t="shared" si="126"/>
        <v/>
      </c>
      <c r="BJ1303" s="199" t="str">
        <f t="shared" si="127"/>
        <v/>
      </c>
      <c r="BK1303" s="199" t="str">
        <f t="shared" si="128"/>
        <v/>
      </c>
      <c r="BL1303" s="199" t="str">
        <f t="shared" si="129"/>
        <v/>
      </c>
      <c r="BM1303" s="199" t="str">
        <f t="shared" si="130"/>
        <v/>
      </c>
      <c r="BN1303" s="199" t="str">
        <f t="shared" si="131"/>
        <v/>
      </c>
      <c r="BO1303" s="199" t="str">
        <f t="shared" si="132"/>
        <v/>
      </c>
      <c r="BP1303" s="199" t="str">
        <f t="shared" si="133"/>
        <v/>
      </c>
      <c r="BQ1303" s="202" t="str">
        <f t="shared" si="134"/>
        <v/>
      </c>
      <c r="BR1303" s="200" t="str">
        <f t="shared" si="135"/>
        <v/>
      </c>
      <c r="BS1303" s="202" t="str">
        <f t="shared" si="136"/>
        <v/>
      </c>
    </row>
    <row r="1304" spans="1:71" ht="15" customHeight="1">
      <c r="A1304" s="53"/>
      <c r="B1304" s="166" t="s">
        <v>745</v>
      </c>
      <c r="C1304" s="294"/>
      <c r="D1304" s="217"/>
      <c r="E1304" s="217"/>
      <c r="F1304" s="217"/>
      <c r="G1304" s="300"/>
      <c r="H1304" s="21"/>
      <c r="I1304" s="217"/>
      <c r="J1304" s="217"/>
      <c r="K1304" s="37"/>
      <c r="L1304" s="37"/>
      <c r="M1304" s="37"/>
      <c r="N1304" s="37"/>
      <c r="O1304" s="37"/>
      <c r="P1304" s="37"/>
      <c r="Q1304" s="37"/>
      <c r="R1304" s="37"/>
      <c r="S1304" s="37"/>
      <c r="T1304" s="37"/>
      <c r="U1304" s="37"/>
      <c r="V1304" s="37"/>
      <c r="W1304" s="37"/>
      <c r="X1304" s="37"/>
      <c r="Y1304" s="37"/>
      <c r="Z1304" s="37"/>
      <c r="AA1304" s="37"/>
      <c r="AB1304" s="37"/>
      <c r="AC1304" s="37"/>
      <c r="AD1304" s="37"/>
      <c r="AE1304" s="30"/>
      <c r="AF1304" s="21"/>
      <c r="AR1304" s="127" t="str">
        <f>IF(AS1304="","",MAX(AR$868:AR1303)+1)</f>
        <v/>
      </c>
      <c r="BD1304" s="127" t="str">
        <f>IF(BE1304="","",MAX(BD$868:BD1303)+1)</f>
        <v/>
      </c>
      <c r="BG1304" s="200" t="str">
        <f t="shared" ref="BG1304:BG1325" si="137">IFERROR(INDEX($AS$871:$AS$1399,MATCH(ROW()-ROW($BG$855),$AR$871:$AR$1399,0)),"")</f>
        <v/>
      </c>
      <c r="BH1304" s="199" t="str">
        <f t="shared" ref="BH1304:BH1325" si="138">IFERROR(INDEX($AT$871:$AT$1399,MATCH(ROW()-ROW($BH$855),$AR$871:$AR$1399,0)),"")</f>
        <v/>
      </c>
      <c r="BI1304" s="199" t="str">
        <f t="shared" ref="BI1304:BI1325" si="139">IFERROR(INDEX($AU$871:$AU$1399,MATCH(ROW()-ROW($BI$855),$AR$871:$AR$1399,0)),"")</f>
        <v/>
      </c>
      <c r="BJ1304" s="199" t="str">
        <f t="shared" ref="BJ1304:BJ1325" si="140">IFERROR(INDEX($AV$871:$AV$1399,MATCH(ROW()-ROW($BJ$855),$AR$871:$AR$1399,0)),"")</f>
        <v/>
      </c>
      <c r="BK1304" s="199" t="str">
        <f t="shared" ref="BK1304:BK1325" si="141">IFERROR(INDEX($AW$871:$AW$1399,MATCH(ROW()-ROW($BK$855),$AR$871:$AR$1399,0)),"")</f>
        <v/>
      </c>
      <c r="BL1304" s="199" t="str">
        <f t="shared" ref="BL1304:BL1325" si="142">IFERROR(INDEX($AX$871:$AX$1399,MATCH(ROW()-ROW($BL$855),$AR$871:$AR$1399,0)),"")</f>
        <v/>
      </c>
      <c r="BM1304" s="199" t="str">
        <f t="shared" ref="BM1304:BM1325" si="143">IFERROR(INDEX($AY$871:$AY$1399,MATCH(ROW()-ROW($BM$855),$AR$871:$AR$1399,0)),"")</f>
        <v/>
      </c>
      <c r="BN1304" s="199" t="str">
        <f t="shared" ref="BN1304:BN1325" si="144">IFERROR(INDEX($AZ$871:$AZ$1399,MATCH(ROW()-ROW($BN$855),$AR$871:$AR$1399,0)),"")</f>
        <v/>
      </c>
      <c r="BO1304" s="199" t="str">
        <f t="shared" ref="BO1304:BO1325" si="145">IFERROR(INDEX($BA$871:$BA$1399,MATCH(ROW()-ROW($BO$855),$AR$871:$AR$1399,0)),"")</f>
        <v/>
      </c>
      <c r="BP1304" s="199" t="str">
        <f t="shared" ref="BP1304:BP1325" si="146">IFERROR(INDEX($BB$871:$BB$1399,MATCH(ROW()-ROW($BP$855),$AR$871:$AR$1399,0)),"")</f>
        <v/>
      </c>
      <c r="BQ1304" s="202" t="str">
        <f t="shared" ref="BQ1304:BQ1325" si="147">IFERROR(INDEX($BC$871:$BC$1399,MATCH(ROW()-ROW($BQ$855),$AR$871:$AR$1399,0)),"")</f>
        <v/>
      </c>
      <c r="BR1304" s="200" t="str">
        <f t="shared" ref="BR1304:BR1325" si="148">IFERROR(INDEX($BE$871:$BE$1399,MATCH(ROW()-ROW($BR$855),$BD$871:$BD$1399,0)),"")</f>
        <v/>
      </c>
      <c r="BS1304" s="202" t="str">
        <f t="shared" ref="BS1304:BS1325" si="149">IFERROR(INDEX($BF$871:$BF$1399,MATCH(ROW()-ROW($BS$855),$BD$871:$BD$1399,0)),"")</f>
        <v/>
      </c>
    </row>
    <row r="1305" spans="1:71" ht="15" customHeight="1">
      <c r="A1305" s="53"/>
      <c r="B1305" s="166" t="s">
        <v>746</v>
      </c>
      <c r="C1305" s="294"/>
      <c r="D1305" s="217"/>
      <c r="E1305" s="217"/>
      <c r="F1305" s="217"/>
      <c r="G1305" s="300"/>
      <c r="H1305" s="21"/>
      <c r="I1305" s="217"/>
      <c r="J1305" s="217"/>
      <c r="K1305" s="37"/>
      <c r="L1305" s="37"/>
      <c r="M1305" s="37"/>
      <c r="N1305" s="37"/>
      <c r="O1305" s="37"/>
      <c r="P1305" s="37"/>
      <c r="Q1305" s="37"/>
      <c r="R1305" s="37"/>
      <c r="S1305" s="37"/>
      <c r="T1305" s="37"/>
      <c r="U1305" s="37"/>
      <c r="V1305" s="37"/>
      <c r="W1305" s="37"/>
      <c r="X1305" s="37"/>
      <c r="Y1305" s="37"/>
      <c r="Z1305" s="37"/>
      <c r="AA1305" s="37"/>
      <c r="AB1305" s="37"/>
      <c r="AC1305" s="37"/>
      <c r="AD1305" s="37"/>
      <c r="AE1305" s="30"/>
      <c r="AF1305" s="21"/>
      <c r="AR1305" s="127" t="str">
        <f>IF(AS1305="","",MAX(AR$868:AR1304)+1)</f>
        <v/>
      </c>
      <c r="BD1305" s="127" t="str">
        <f>IF(BE1305="","",MAX(BD$868:BD1304)+1)</f>
        <v/>
      </c>
      <c r="BG1305" s="200" t="str">
        <f t="shared" si="137"/>
        <v/>
      </c>
      <c r="BH1305" s="199" t="str">
        <f t="shared" si="138"/>
        <v/>
      </c>
      <c r="BI1305" s="199" t="str">
        <f t="shared" si="139"/>
        <v/>
      </c>
      <c r="BJ1305" s="199" t="str">
        <f t="shared" si="140"/>
        <v/>
      </c>
      <c r="BK1305" s="199" t="str">
        <f t="shared" si="141"/>
        <v/>
      </c>
      <c r="BL1305" s="199" t="str">
        <f t="shared" si="142"/>
        <v/>
      </c>
      <c r="BM1305" s="199" t="str">
        <f t="shared" si="143"/>
        <v/>
      </c>
      <c r="BN1305" s="199" t="str">
        <f t="shared" si="144"/>
        <v/>
      </c>
      <c r="BO1305" s="199" t="str">
        <f t="shared" si="145"/>
        <v/>
      </c>
      <c r="BP1305" s="199" t="str">
        <f t="shared" si="146"/>
        <v/>
      </c>
      <c r="BQ1305" s="202" t="str">
        <f t="shared" si="147"/>
        <v/>
      </c>
      <c r="BR1305" s="200" t="str">
        <f t="shared" si="148"/>
        <v/>
      </c>
      <c r="BS1305" s="202" t="str">
        <f t="shared" si="149"/>
        <v/>
      </c>
    </row>
    <row r="1306" spans="1:71" ht="15" customHeight="1">
      <c r="A1306" s="53"/>
      <c r="B1306" s="166" t="s">
        <v>747</v>
      </c>
      <c r="C1306" s="294"/>
      <c r="D1306" s="217"/>
      <c r="E1306" s="217"/>
      <c r="F1306" s="217"/>
      <c r="G1306" s="217"/>
      <c r="H1306" s="217"/>
      <c r="I1306" s="217"/>
      <c r="J1306" s="217"/>
      <c r="K1306" s="37"/>
      <c r="L1306" s="37"/>
      <c r="M1306" s="37"/>
      <c r="N1306" s="37"/>
      <c r="O1306" s="37"/>
      <c r="P1306" s="37"/>
      <c r="Q1306" s="37"/>
      <c r="R1306" s="37"/>
      <c r="S1306" s="37"/>
      <c r="T1306" s="37"/>
      <c r="U1306" s="37"/>
      <c r="V1306" s="37"/>
      <c r="W1306" s="37"/>
      <c r="X1306" s="37"/>
      <c r="Y1306" s="37"/>
      <c r="Z1306" s="37"/>
      <c r="AA1306" s="37"/>
      <c r="AB1306" s="37"/>
      <c r="AC1306" s="37"/>
      <c r="AD1306" s="37"/>
      <c r="AE1306" s="30"/>
      <c r="AF1306" s="21"/>
      <c r="AR1306" s="127" t="str">
        <f>IF(AS1306="","",MAX(AR$868:AR1305)+1)</f>
        <v/>
      </c>
      <c r="BD1306" s="127" t="str">
        <f>IF(BE1306="","",MAX(BD$868:BD1305)+1)</f>
        <v/>
      </c>
      <c r="BG1306" s="200" t="str">
        <f t="shared" si="137"/>
        <v/>
      </c>
      <c r="BH1306" s="199" t="str">
        <f t="shared" si="138"/>
        <v/>
      </c>
      <c r="BI1306" s="199" t="str">
        <f t="shared" si="139"/>
        <v/>
      </c>
      <c r="BJ1306" s="199" t="str">
        <f t="shared" si="140"/>
        <v/>
      </c>
      <c r="BK1306" s="199" t="str">
        <f t="shared" si="141"/>
        <v/>
      </c>
      <c r="BL1306" s="199" t="str">
        <f t="shared" si="142"/>
        <v/>
      </c>
      <c r="BM1306" s="199" t="str">
        <f t="shared" si="143"/>
        <v/>
      </c>
      <c r="BN1306" s="199" t="str">
        <f t="shared" si="144"/>
        <v/>
      </c>
      <c r="BO1306" s="199" t="str">
        <f t="shared" si="145"/>
        <v/>
      </c>
      <c r="BP1306" s="199" t="str">
        <f t="shared" si="146"/>
        <v/>
      </c>
      <c r="BQ1306" s="202" t="str">
        <f t="shared" si="147"/>
        <v/>
      </c>
      <c r="BR1306" s="200" t="str">
        <f t="shared" si="148"/>
        <v/>
      </c>
      <c r="BS1306" s="202" t="str">
        <f t="shared" si="149"/>
        <v/>
      </c>
    </row>
    <row r="1307" spans="1:71" ht="16.25" customHeight="1">
      <c r="A1307" s="21"/>
      <c r="B1307" s="301" t="s">
        <v>748</v>
      </c>
      <c r="C1307" s="294"/>
      <c r="D1307" s="294"/>
      <c r="E1307" s="294"/>
      <c r="F1307" s="294"/>
      <c r="G1307" s="294"/>
      <c r="H1307" s="21"/>
      <c r="I1307" s="21"/>
      <c r="J1307" s="21"/>
      <c r="K1307" s="21"/>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c r="AR1307" s="127" t="str">
        <f>IF(AS1307="","",MAX(AR$868:AR1306)+1)</f>
        <v/>
      </c>
      <c r="BD1307" s="127" t="str">
        <f>IF(BE1307="","",MAX(BD$868:BD1306)+1)</f>
        <v/>
      </c>
      <c r="BG1307" s="200" t="str">
        <f t="shared" si="137"/>
        <v/>
      </c>
      <c r="BH1307" s="199" t="str">
        <f t="shared" si="138"/>
        <v/>
      </c>
      <c r="BI1307" s="199" t="str">
        <f t="shared" si="139"/>
        <v/>
      </c>
      <c r="BJ1307" s="199" t="str">
        <f t="shared" si="140"/>
        <v/>
      </c>
      <c r="BK1307" s="199" t="str">
        <f t="shared" si="141"/>
        <v/>
      </c>
      <c r="BL1307" s="199" t="str">
        <f t="shared" si="142"/>
        <v/>
      </c>
      <c r="BM1307" s="199" t="str">
        <f t="shared" si="143"/>
        <v/>
      </c>
      <c r="BN1307" s="199" t="str">
        <f t="shared" si="144"/>
        <v/>
      </c>
      <c r="BO1307" s="199" t="str">
        <f t="shared" si="145"/>
        <v/>
      </c>
      <c r="BP1307" s="199" t="str">
        <f t="shared" si="146"/>
        <v/>
      </c>
      <c r="BQ1307" s="202" t="str">
        <f t="shared" si="147"/>
        <v/>
      </c>
      <c r="BR1307" s="200" t="str">
        <f t="shared" si="148"/>
        <v/>
      </c>
      <c r="BS1307" s="202" t="str">
        <f t="shared" si="149"/>
        <v/>
      </c>
    </row>
    <row r="1308" spans="1:71" ht="30" customHeight="1">
      <c r="A1308" s="53"/>
      <c r="B1308" s="435" t="s">
        <v>749</v>
      </c>
      <c r="C1308" s="435"/>
      <c r="D1308" s="435"/>
      <c r="E1308" s="435"/>
      <c r="F1308" s="435"/>
      <c r="G1308" s="435"/>
      <c r="H1308" s="372">
        <f>VLOOKUP($AG1308,PriceList,3,FALSE)</f>
        <v>97.15</v>
      </c>
      <c r="I1308" s="372"/>
      <c r="J1308" s="373"/>
      <c r="K1308" s="342"/>
      <c r="L1308" s="343"/>
      <c r="M1308" s="343"/>
      <c r="N1308" s="344"/>
      <c r="O1308" s="341"/>
      <c r="P1308" s="341"/>
      <c r="Q1308" s="340"/>
      <c r="R1308" s="340"/>
      <c r="S1308" s="341"/>
      <c r="T1308" s="341"/>
      <c r="U1308" s="340"/>
      <c r="V1308" s="340"/>
      <c r="W1308" s="341"/>
      <c r="X1308" s="341"/>
      <c r="Y1308" s="340"/>
      <c r="Z1308" s="340"/>
      <c r="AA1308" s="341"/>
      <c r="AB1308" s="341"/>
      <c r="AC1308" s="346">
        <f>(SUM(O1308:AB1308)+SUM(O1310:AB1311))*H1308</f>
        <v>0</v>
      </c>
      <c r="AD1308" s="346"/>
      <c r="AE1308" s="346"/>
      <c r="AF1308" s="21"/>
      <c r="AG1308" s="56" t="s">
        <v>750</v>
      </c>
      <c r="AJ1308" s="90" t="b">
        <f>OR(ISERROR(AC1308),ISERROR(H1308))</f>
        <v>0</v>
      </c>
      <c r="AQ1308" s="63" t="s">
        <v>751</v>
      </c>
      <c r="AR1308" s="127" t="str">
        <f>IF(AS1308="","",MAX(AR$868:AR1307)+1)</f>
        <v/>
      </c>
      <c r="AS1308" s="176" t="str">
        <f>IF(SUM(O1308:AB1308)&gt;0,AQ1308,"")</f>
        <v/>
      </c>
      <c r="AT1308" s="177" t="str">
        <f>IF(O1308&gt;0,O1308,"")</f>
        <v/>
      </c>
      <c r="AU1308" s="178" t="str">
        <f>IF(Q1308&gt;0,Q1308,"")</f>
        <v/>
      </c>
      <c r="AV1308" s="178" t="str">
        <f>IF(S1308&gt;0,S1308,"")</f>
        <v/>
      </c>
      <c r="AW1308" s="178" t="str">
        <f>IF(U1308&gt;0,U1308,"")</f>
        <v/>
      </c>
      <c r="AX1308" s="178" t="str">
        <f>IF(W1308&gt;0,W1308,"")</f>
        <v/>
      </c>
      <c r="AY1308" s="179" t="str">
        <f>IF(Y1308&gt;0,Y1308,"")</f>
        <v/>
      </c>
      <c r="AZ1308" s="179" t="str">
        <f>IF(AA1308&gt;0,AA1308,"")</f>
        <v/>
      </c>
      <c r="BA1308" s="179" t="str">
        <f>IF(SUM(O1308:AB1308)&gt;0,(SUM(O1308:AB1308)*H1308),"")</f>
        <v/>
      </c>
      <c r="BB1308" s="179" t="str">
        <f>IF(SUM(O1308:AB1308)&gt;0,K1308,"")</f>
        <v/>
      </c>
      <c r="BC1308" s="196" t="str">
        <f>IF(SUM(O1308:AB1308)&gt;0,"ITEM","")</f>
        <v/>
      </c>
      <c r="BD1308" s="127" t="str">
        <f>IF(BE1308="","",MAX(BD$868:BD1307)+1)</f>
        <v/>
      </c>
      <c r="BG1308" s="200" t="str">
        <f t="shared" si="137"/>
        <v/>
      </c>
      <c r="BH1308" s="199" t="str">
        <f t="shared" si="138"/>
        <v/>
      </c>
      <c r="BI1308" s="199" t="str">
        <f t="shared" si="139"/>
        <v/>
      </c>
      <c r="BJ1308" s="199" t="str">
        <f t="shared" si="140"/>
        <v/>
      </c>
      <c r="BK1308" s="199" t="str">
        <f t="shared" si="141"/>
        <v/>
      </c>
      <c r="BL1308" s="199" t="str">
        <f t="shared" si="142"/>
        <v/>
      </c>
      <c r="BM1308" s="199" t="str">
        <f t="shared" si="143"/>
        <v/>
      </c>
      <c r="BN1308" s="199" t="str">
        <f t="shared" si="144"/>
        <v/>
      </c>
      <c r="BO1308" s="199" t="str">
        <f t="shared" si="145"/>
        <v/>
      </c>
      <c r="BP1308" s="199" t="str">
        <f t="shared" si="146"/>
        <v/>
      </c>
      <c r="BQ1308" s="202" t="str">
        <f t="shared" si="147"/>
        <v/>
      </c>
      <c r="BR1308" s="200" t="str">
        <f t="shared" si="148"/>
        <v/>
      </c>
      <c r="BS1308" s="202" t="str">
        <f t="shared" si="149"/>
        <v/>
      </c>
    </row>
    <row r="1309" spans="1:71" ht="15" customHeight="1">
      <c r="A1309" s="53"/>
      <c r="B1309" s="166" t="s">
        <v>752</v>
      </c>
      <c r="C1309" s="14"/>
      <c r="D1309" s="38"/>
      <c r="E1309" s="38"/>
      <c r="F1309" s="38"/>
      <c r="G1309" s="300"/>
      <c r="H1309" s="38"/>
      <c r="I1309" s="38"/>
      <c r="J1309" s="55"/>
      <c r="K1309" s="37"/>
      <c r="L1309" s="37"/>
      <c r="M1309" s="37"/>
      <c r="N1309" s="37"/>
      <c r="O1309" s="37"/>
      <c r="P1309" s="37"/>
      <c r="Q1309" s="37"/>
      <c r="R1309" s="37"/>
      <c r="S1309" s="37"/>
      <c r="T1309" s="37"/>
      <c r="U1309" s="37"/>
      <c r="V1309" s="37"/>
      <c r="W1309" s="37"/>
      <c r="X1309" s="37"/>
      <c r="Y1309" s="37"/>
      <c r="Z1309" s="37"/>
      <c r="AA1309" s="37"/>
      <c r="AB1309" s="37"/>
      <c r="AC1309" s="346"/>
      <c r="AD1309" s="346"/>
      <c r="AE1309" s="346"/>
      <c r="AF1309" s="21"/>
      <c r="AR1309" s="127" t="str">
        <f>IF(AS1309="","",MAX(AR$868:AR1308)+1)</f>
        <v/>
      </c>
      <c r="BD1309" s="127" t="str">
        <f>IF(BE1309="","",MAX(BD$868:BD1308)+1)</f>
        <v/>
      </c>
      <c r="BG1309" s="200" t="str">
        <f t="shared" si="137"/>
        <v/>
      </c>
      <c r="BH1309" s="199" t="str">
        <f t="shared" si="138"/>
        <v/>
      </c>
      <c r="BI1309" s="199" t="str">
        <f t="shared" si="139"/>
        <v/>
      </c>
      <c r="BJ1309" s="199" t="str">
        <f t="shared" si="140"/>
        <v/>
      </c>
      <c r="BK1309" s="199" t="str">
        <f t="shared" si="141"/>
        <v/>
      </c>
      <c r="BL1309" s="199" t="str">
        <f t="shared" si="142"/>
        <v/>
      </c>
      <c r="BM1309" s="199" t="str">
        <f t="shared" si="143"/>
        <v/>
      </c>
      <c r="BN1309" s="199" t="str">
        <f t="shared" si="144"/>
        <v/>
      </c>
      <c r="BO1309" s="199" t="str">
        <f t="shared" si="145"/>
        <v/>
      </c>
      <c r="BP1309" s="199" t="str">
        <f t="shared" si="146"/>
        <v/>
      </c>
      <c r="BQ1309" s="202" t="str">
        <f t="shared" si="147"/>
        <v/>
      </c>
      <c r="BR1309" s="200" t="str">
        <f t="shared" si="148"/>
        <v/>
      </c>
      <c r="BS1309" s="202" t="str">
        <f t="shared" si="149"/>
        <v/>
      </c>
    </row>
    <row r="1310" spans="1:71" ht="15" customHeight="1">
      <c r="A1310" s="53"/>
      <c r="B1310" s="166" t="s">
        <v>753</v>
      </c>
      <c r="C1310" s="14"/>
      <c r="D1310" s="38"/>
      <c r="E1310" s="38"/>
      <c r="F1310" s="38"/>
      <c r="G1310" s="300"/>
      <c r="H1310" s="38"/>
      <c r="I1310" s="38"/>
      <c r="J1310" s="55"/>
      <c r="K1310" s="626"/>
      <c r="L1310" s="627"/>
      <c r="M1310" s="627"/>
      <c r="N1310" s="628"/>
      <c r="O1310" s="632"/>
      <c r="P1310" s="633"/>
      <c r="Q1310" s="636"/>
      <c r="R1310" s="637"/>
      <c r="S1310" s="632"/>
      <c r="T1310" s="633"/>
      <c r="U1310" s="636"/>
      <c r="V1310" s="637"/>
      <c r="W1310" s="632"/>
      <c r="X1310" s="633"/>
      <c r="Y1310" s="636"/>
      <c r="Z1310" s="637"/>
      <c r="AA1310" s="632"/>
      <c r="AB1310" s="633"/>
      <c r="AC1310" s="346"/>
      <c r="AD1310" s="346"/>
      <c r="AE1310" s="346"/>
      <c r="AF1310" s="21"/>
      <c r="AQ1310" s="63" t="s">
        <v>751</v>
      </c>
      <c r="AR1310" s="127" t="str">
        <f>IF(AS1310="","",MAX(AR$868:AR1309)+1)</f>
        <v/>
      </c>
      <c r="AS1310" s="176" t="str">
        <f>IF(SUM(O1310:AB1311)&gt;0,AQ1310,"")</f>
        <v/>
      </c>
      <c r="AT1310" s="177" t="str">
        <f>IF(O1310&gt;0,O1310,"")</f>
        <v/>
      </c>
      <c r="AU1310" s="178" t="str">
        <f>IF(Q1310&gt;0,Q1310,"")</f>
        <v/>
      </c>
      <c r="AV1310" s="178" t="str">
        <f>IF(S1310&gt;0,S1310,"")</f>
        <v/>
      </c>
      <c r="AW1310" s="178" t="str">
        <f>IF(U1310&gt;0,U1310,"")</f>
        <v/>
      </c>
      <c r="AX1310" s="178" t="str">
        <f>IF(W1310&gt;0,W1310,"")</f>
        <v/>
      </c>
      <c r="AY1310" s="179" t="str">
        <f>IF(Y1310&gt;0,Y1310,"")</f>
        <v/>
      </c>
      <c r="AZ1310" s="179" t="str">
        <f>IF(AA1310&gt;0,AA1310,"")</f>
        <v/>
      </c>
      <c r="BA1310" s="179" t="str">
        <f>IF(SUM(O1310:AB1311)&gt;0,(SUM(O1310:AB1311)*H1308),"")</f>
        <v/>
      </c>
      <c r="BB1310" s="179" t="str">
        <f>IF(SUM(O1310:AB1311)&gt;0,K1310,"")</f>
        <v/>
      </c>
      <c r="BC1310" s="196" t="str">
        <f>IF(SUM(O1310:AB1311)&gt;0,"ITEM","")</f>
        <v/>
      </c>
      <c r="BD1310" s="127" t="str">
        <f>IF(BE1310="","",MAX(BD$868:BD1309)+1)</f>
        <v/>
      </c>
      <c r="BG1310" s="200" t="str">
        <f t="shared" si="137"/>
        <v/>
      </c>
      <c r="BH1310" s="199" t="str">
        <f t="shared" si="138"/>
        <v/>
      </c>
      <c r="BI1310" s="199" t="str">
        <f t="shared" si="139"/>
        <v/>
      </c>
      <c r="BJ1310" s="199" t="str">
        <f t="shared" si="140"/>
        <v/>
      </c>
      <c r="BK1310" s="199" t="str">
        <f t="shared" si="141"/>
        <v/>
      </c>
      <c r="BL1310" s="199" t="str">
        <f t="shared" si="142"/>
        <v/>
      </c>
      <c r="BM1310" s="199" t="str">
        <f t="shared" si="143"/>
        <v/>
      </c>
      <c r="BN1310" s="199" t="str">
        <f t="shared" si="144"/>
        <v/>
      </c>
      <c r="BO1310" s="199" t="str">
        <f t="shared" si="145"/>
        <v/>
      </c>
      <c r="BP1310" s="199" t="str">
        <f t="shared" si="146"/>
        <v/>
      </c>
      <c r="BQ1310" s="202" t="str">
        <f t="shared" si="147"/>
        <v/>
      </c>
      <c r="BR1310" s="200" t="str">
        <f t="shared" si="148"/>
        <v/>
      </c>
      <c r="BS1310" s="202" t="str">
        <f t="shared" si="149"/>
        <v/>
      </c>
    </row>
    <row r="1311" spans="1:71" ht="15" customHeight="1">
      <c r="A1311" s="53"/>
      <c r="B1311" s="166" t="s">
        <v>742</v>
      </c>
      <c r="C1311" s="14"/>
      <c r="D1311" s="38"/>
      <c r="E1311" s="38"/>
      <c r="F1311" s="38"/>
      <c r="G1311" s="300"/>
      <c r="H1311" s="38"/>
      <c r="I1311" s="38"/>
      <c r="J1311" s="38"/>
      <c r="K1311" s="629"/>
      <c r="L1311" s="630"/>
      <c r="M1311" s="630"/>
      <c r="N1311" s="631"/>
      <c r="O1311" s="634"/>
      <c r="P1311" s="635"/>
      <c r="Q1311" s="638"/>
      <c r="R1311" s="639"/>
      <c r="S1311" s="634"/>
      <c r="T1311" s="635"/>
      <c r="U1311" s="638"/>
      <c r="V1311" s="639"/>
      <c r="W1311" s="634"/>
      <c r="X1311" s="635"/>
      <c r="Y1311" s="638"/>
      <c r="Z1311" s="639"/>
      <c r="AA1311" s="634"/>
      <c r="AB1311" s="635"/>
      <c r="AC1311" s="346"/>
      <c r="AD1311" s="346"/>
      <c r="AE1311" s="346"/>
      <c r="AF1311" s="21"/>
      <c r="AR1311" s="127" t="str">
        <f>IF(AS1311="","",MAX(AR$868:AR1310)+1)</f>
        <v/>
      </c>
      <c r="BD1311" s="127" t="str">
        <f>IF(BE1311="","",MAX(BD$868:BD1310)+1)</f>
        <v/>
      </c>
      <c r="BG1311" s="200" t="str">
        <f t="shared" si="137"/>
        <v/>
      </c>
      <c r="BH1311" s="199" t="str">
        <f t="shared" si="138"/>
        <v/>
      </c>
      <c r="BI1311" s="199" t="str">
        <f t="shared" si="139"/>
        <v/>
      </c>
      <c r="BJ1311" s="199" t="str">
        <f t="shared" si="140"/>
        <v/>
      </c>
      <c r="BK1311" s="199" t="str">
        <f t="shared" si="141"/>
        <v/>
      </c>
      <c r="BL1311" s="199" t="str">
        <f t="shared" si="142"/>
        <v/>
      </c>
      <c r="BM1311" s="199" t="str">
        <f t="shared" si="143"/>
        <v/>
      </c>
      <c r="BN1311" s="199" t="str">
        <f t="shared" si="144"/>
        <v/>
      </c>
      <c r="BO1311" s="199" t="str">
        <f t="shared" si="145"/>
        <v/>
      </c>
      <c r="BP1311" s="199" t="str">
        <f t="shared" si="146"/>
        <v/>
      </c>
      <c r="BQ1311" s="202" t="str">
        <f t="shared" si="147"/>
        <v/>
      </c>
      <c r="BR1311" s="200" t="str">
        <f t="shared" si="148"/>
        <v/>
      </c>
      <c r="BS1311" s="202" t="str">
        <f t="shared" si="149"/>
        <v/>
      </c>
    </row>
    <row r="1312" spans="1:71" ht="15" customHeight="1">
      <c r="A1312" s="53"/>
      <c r="B1312" s="166" t="s">
        <v>754</v>
      </c>
      <c r="C1312" s="14"/>
      <c r="D1312" s="38"/>
      <c r="E1312" s="38"/>
      <c r="F1312" s="38"/>
      <c r="G1312" s="302"/>
      <c r="H1312" s="38"/>
      <c r="I1312" s="38"/>
      <c r="J1312" s="55"/>
      <c r="K1312" s="37"/>
      <c r="L1312" s="37"/>
      <c r="M1312" s="37"/>
      <c r="N1312" s="37"/>
      <c r="O1312" s="37"/>
      <c r="P1312" s="37"/>
      <c r="Q1312" s="37"/>
      <c r="R1312" s="37"/>
      <c r="S1312" s="37"/>
      <c r="T1312" s="37"/>
      <c r="U1312" s="37"/>
      <c r="V1312" s="37"/>
      <c r="W1312" s="37"/>
      <c r="X1312" s="37"/>
      <c r="Y1312" s="37"/>
      <c r="Z1312" s="37"/>
      <c r="AA1312" s="37"/>
      <c r="AB1312" s="37"/>
      <c r="AC1312" s="37"/>
      <c r="AD1312" s="37"/>
      <c r="AE1312" s="30"/>
      <c r="AF1312" s="21"/>
      <c r="AR1312" s="127" t="str">
        <f>IF(AS1312="","",MAX(AR$868:AR1311)+1)</f>
        <v/>
      </c>
      <c r="BD1312" s="127" t="str">
        <f>IF(BE1312="","",MAX(BD$868:BD1311)+1)</f>
        <v/>
      </c>
      <c r="BG1312" s="200" t="str">
        <f t="shared" si="137"/>
        <v/>
      </c>
      <c r="BH1312" s="199" t="str">
        <f t="shared" si="138"/>
        <v/>
      </c>
      <c r="BI1312" s="199" t="str">
        <f t="shared" si="139"/>
        <v/>
      </c>
      <c r="BJ1312" s="199" t="str">
        <f t="shared" si="140"/>
        <v/>
      </c>
      <c r="BK1312" s="199" t="str">
        <f t="shared" si="141"/>
        <v/>
      </c>
      <c r="BL1312" s="199" t="str">
        <f t="shared" si="142"/>
        <v/>
      </c>
      <c r="BM1312" s="199" t="str">
        <f t="shared" si="143"/>
        <v/>
      </c>
      <c r="BN1312" s="199" t="str">
        <f t="shared" si="144"/>
        <v/>
      </c>
      <c r="BO1312" s="199" t="str">
        <f t="shared" si="145"/>
        <v/>
      </c>
      <c r="BP1312" s="199" t="str">
        <f t="shared" si="146"/>
        <v/>
      </c>
      <c r="BQ1312" s="202" t="str">
        <f t="shared" si="147"/>
        <v/>
      </c>
      <c r="BR1312" s="200" t="str">
        <f t="shared" si="148"/>
        <v/>
      </c>
      <c r="BS1312" s="202" t="str">
        <f t="shared" si="149"/>
        <v/>
      </c>
    </row>
    <row r="1313" spans="1:71" ht="15" customHeight="1">
      <c r="A1313" s="53"/>
      <c r="B1313" s="166" t="s">
        <v>755</v>
      </c>
      <c r="C1313" s="14"/>
      <c r="D1313" s="38"/>
      <c r="E1313" s="38"/>
      <c r="F1313" s="38"/>
      <c r="G1313" s="300"/>
      <c r="H1313" s="224"/>
      <c r="I1313" s="38"/>
      <c r="J1313" s="55"/>
      <c r="K1313" s="37"/>
      <c r="L1313" s="37"/>
      <c r="M1313" s="37"/>
      <c r="N1313" s="37"/>
      <c r="O1313" s="37"/>
      <c r="P1313" s="37"/>
      <c r="Q1313" s="37"/>
      <c r="R1313" s="37"/>
      <c r="S1313" s="37"/>
      <c r="T1313" s="37"/>
      <c r="U1313" s="37"/>
      <c r="V1313" s="37"/>
      <c r="W1313" s="37"/>
      <c r="X1313" s="37"/>
      <c r="Y1313" s="37"/>
      <c r="Z1313" s="37"/>
      <c r="AA1313" s="37"/>
      <c r="AB1313" s="37"/>
      <c r="AC1313" s="37"/>
      <c r="AD1313" s="37"/>
      <c r="AE1313" s="30"/>
      <c r="AF1313" s="21"/>
      <c r="AR1313" s="127" t="str">
        <f>IF(AS1313="","",MAX(AR$868:AR1312)+1)</f>
        <v/>
      </c>
      <c r="BD1313" s="127" t="str">
        <f>IF(BE1313="","",MAX(BD$868:BD1312)+1)</f>
        <v/>
      </c>
      <c r="BG1313" s="200" t="str">
        <f t="shared" si="137"/>
        <v/>
      </c>
      <c r="BH1313" s="199" t="str">
        <f t="shared" si="138"/>
        <v/>
      </c>
      <c r="BI1313" s="199" t="str">
        <f t="shared" si="139"/>
        <v/>
      </c>
      <c r="BJ1313" s="199" t="str">
        <f t="shared" si="140"/>
        <v/>
      </c>
      <c r="BK1313" s="199" t="str">
        <f t="shared" si="141"/>
        <v/>
      </c>
      <c r="BL1313" s="199" t="str">
        <f t="shared" si="142"/>
        <v/>
      </c>
      <c r="BM1313" s="199" t="str">
        <f t="shared" si="143"/>
        <v/>
      </c>
      <c r="BN1313" s="199" t="str">
        <f t="shared" si="144"/>
        <v/>
      </c>
      <c r="BO1313" s="199" t="str">
        <f t="shared" si="145"/>
        <v/>
      </c>
      <c r="BP1313" s="199" t="str">
        <f t="shared" si="146"/>
        <v/>
      </c>
      <c r="BQ1313" s="202" t="str">
        <f t="shared" si="147"/>
        <v/>
      </c>
      <c r="BR1313" s="200" t="str">
        <f t="shared" si="148"/>
        <v/>
      </c>
      <c r="BS1313" s="202" t="str">
        <f t="shared" si="149"/>
        <v/>
      </c>
    </row>
    <row r="1314" spans="1:71" ht="16.25" customHeight="1">
      <c r="A1314" s="21"/>
      <c r="B1314" s="301" t="s">
        <v>756</v>
      </c>
      <c r="C1314" s="294"/>
      <c r="D1314" s="294"/>
      <c r="E1314" s="294"/>
      <c r="F1314" s="294"/>
      <c r="G1314" s="294"/>
      <c r="H1314" s="21"/>
      <c r="I1314" s="21"/>
      <c r="J1314" s="21"/>
      <c r="K1314" s="21"/>
      <c r="L1314" s="21"/>
      <c r="M1314" s="21"/>
      <c r="N1314" s="21"/>
      <c r="O1314" s="21"/>
      <c r="P1314" s="21"/>
      <c r="Q1314" s="21"/>
      <c r="R1314" s="21"/>
      <c r="S1314" s="21"/>
      <c r="T1314" s="21"/>
      <c r="U1314" s="21"/>
      <c r="V1314" s="21"/>
      <c r="W1314" s="21"/>
      <c r="X1314" s="21"/>
      <c r="Y1314" s="21"/>
      <c r="Z1314" s="21"/>
      <c r="AA1314" s="21"/>
      <c r="AB1314" s="21"/>
      <c r="AC1314" s="21"/>
      <c r="AD1314" s="21"/>
      <c r="AE1314" s="21"/>
      <c r="AF1314" s="21"/>
      <c r="AR1314" s="127" t="str">
        <f>IF(AS1314="","",MAX(AR$868:AR1313)+1)</f>
        <v/>
      </c>
      <c r="BD1314" s="127" t="str">
        <f>IF(BE1314="","",MAX(BD$868:BD1313)+1)</f>
        <v/>
      </c>
      <c r="BG1314" s="200" t="str">
        <f t="shared" si="137"/>
        <v/>
      </c>
      <c r="BH1314" s="199" t="str">
        <f t="shared" si="138"/>
        <v/>
      </c>
      <c r="BI1314" s="199" t="str">
        <f t="shared" si="139"/>
        <v/>
      </c>
      <c r="BJ1314" s="199" t="str">
        <f t="shared" si="140"/>
        <v/>
      </c>
      <c r="BK1314" s="199" t="str">
        <f t="shared" si="141"/>
        <v/>
      </c>
      <c r="BL1314" s="199" t="str">
        <f t="shared" si="142"/>
        <v/>
      </c>
      <c r="BM1314" s="199" t="str">
        <f t="shared" si="143"/>
        <v/>
      </c>
      <c r="BN1314" s="199" t="str">
        <f t="shared" si="144"/>
        <v/>
      </c>
      <c r="BO1314" s="199" t="str">
        <f t="shared" si="145"/>
        <v/>
      </c>
      <c r="BP1314" s="199" t="str">
        <f t="shared" si="146"/>
        <v/>
      </c>
      <c r="BQ1314" s="202" t="str">
        <f t="shared" si="147"/>
        <v/>
      </c>
      <c r="BR1314" s="200" t="str">
        <f t="shared" si="148"/>
        <v/>
      </c>
      <c r="BS1314" s="202" t="str">
        <f t="shared" si="149"/>
        <v/>
      </c>
    </row>
    <row r="1315" spans="1:71" ht="30" hidden="1" customHeight="1">
      <c r="A1315" s="53"/>
      <c r="B1315" s="640" t="s">
        <v>757</v>
      </c>
      <c r="C1315" s="640"/>
      <c r="D1315" s="640"/>
      <c r="E1315" s="640"/>
      <c r="F1315" s="640"/>
      <c r="G1315" s="640"/>
      <c r="H1315" s="372" t="e">
        <f>VLOOKUP($AG1315,PriceList,3,FALSE)</f>
        <v>#N/A</v>
      </c>
      <c r="I1315" s="372"/>
      <c r="J1315" s="373"/>
      <c r="K1315" s="381"/>
      <c r="L1315" s="382"/>
      <c r="M1315" s="382"/>
      <c r="N1315" s="383"/>
      <c r="O1315" s="641"/>
      <c r="P1315" s="641"/>
      <c r="Q1315" s="642"/>
      <c r="R1315" s="642"/>
      <c r="S1315" s="641"/>
      <c r="T1315" s="641"/>
      <c r="U1315" s="642"/>
      <c r="V1315" s="642"/>
      <c r="W1315" s="641"/>
      <c r="X1315" s="641"/>
      <c r="Y1315" s="642"/>
      <c r="Z1315" s="642"/>
      <c r="AA1315" s="641"/>
      <c r="AB1315" s="641"/>
      <c r="AC1315" s="346" t="e">
        <f>(SUM(O1315:AB1315))*H1315</f>
        <v>#N/A</v>
      </c>
      <c r="AD1315" s="445"/>
      <c r="AE1315" s="445"/>
      <c r="AF1315" s="21"/>
      <c r="AR1315" s="127" t="str">
        <f>IF(AS1315="","",MAX(AR$868:AR1314)+1)</f>
        <v/>
      </c>
      <c r="BD1315" s="127" t="str">
        <f>IF(BE1315="","",MAX(BD$868:BD1314)+1)</f>
        <v/>
      </c>
      <c r="BG1315" s="200" t="str">
        <f t="shared" si="137"/>
        <v/>
      </c>
      <c r="BH1315" s="199" t="str">
        <f t="shared" si="138"/>
        <v/>
      </c>
      <c r="BI1315" s="199" t="str">
        <f t="shared" si="139"/>
        <v/>
      </c>
      <c r="BJ1315" s="199" t="str">
        <f t="shared" si="140"/>
        <v/>
      </c>
      <c r="BK1315" s="199" t="str">
        <f t="shared" si="141"/>
        <v/>
      </c>
      <c r="BL1315" s="199" t="str">
        <f t="shared" si="142"/>
        <v/>
      </c>
      <c r="BM1315" s="199" t="str">
        <f t="shared" si="143"/>
        <v/>
      </c>
      <c r="BN1315" s="199" t="str">
        <f t="shared" si="144"/>
        <v/>
      </c>
      <c r="BO1315" s="199" t="str">
        <f t="shared" si="145"/>
        <v/>
      </c>
      <c r="BP1315" s="199" t="str">
        <f t="shared" si="146"/>
        <v/>
      </c>
      <c r="BQ1315" s="202" t="str">
        <f t="shared" si="147"/>
        <v/>
      </c>
      <c r="BR1315" s="200" t="str">
        <f t="shared" si="148"/>
        <v/>
      </c>
      <c r="BS1315" s="202" t="str">
        <f t="shared" si="149"/>
        <v/>
      </c>
    </row>
    <row r="1316" spans="1:71" ht="15" hidden="1" customHeight="1">
      <c r="A1316" s="53"/>
      <c r="B1316" s="244" t="s">
        <v>758</v>
      </c>
      <c r="C1316" s="245"/>
      <c r="D1316" s="246"/>
      <c r="E1316" s="246"/>
      <c r="F1316" s="246"/>
      <c r="G1316" s="246"/>
      <c r="H1316" s="55"/>
      <c r="I1316" s="55"/>
      <c r="J1316" s="55"/>
      <c r="K1316" s="37"/>
      <c r="L1316" s="37"/>
      <c r="M1316" s="37"/>
      <c r="N1316" s="37"/>
      <c r="O1316" s="37"/>
      <c r="P1316" s="37"/>
      <c r="Q1316" s="37"/>
      <c r="R1316" s="37"/>
      <c r="S1316" s="37"/>
      <c r="T1316" s="37"/>
      <c r="U1316" s="37"/>
      <c r="V1316" s="37"/>
      <c r="W1316" s="37"/>
      <c r="X1316" s="37"/>
      <c r="Y1316" s="37"/>
      <c r="Z1316" s="37"/>
      <c r="AA1316" s="37"/>
      <c r="AB1316" s="37"/>
      <c r="AC1316" s="37"/>
      <c r="AD1316" s="37"/>
      <c r="AE1316" s="30"/>
      <c r="AF1316" s="21"/>
      <c r="AR1316" s="127" t="str">
        <f>IF(AS1316="","",MAX(AR$868:AR1315)+1)</f>
        <v/>
      </c>
      <c r="BD1316" s="127" t="str">
        <f>IF(BE1316="","",MAX(BD$868:BD1315)+1)</f>
        <v/>
      </c>
      <c r="BG1316" s="200" t="str">
        <f t="shared" si="137"/>
        <v/>
      </c>
      <c r="BH1316" s="199" t="str">
        <f t="shared" si="138"/>
        <v/>
      </c>
      <c r="BI1316" s="199" t="str">
        <f t="shared" si="139"/>
        <v/>
      </c>
      <c r="BJ1316" s="199" t="str">
        <f t="shared" si="140"/>
        <v/>
      </c>
      <c r="BK1316" s="199" t="str">
        <f t="shared" si="141"/>
        <v/>
      </c>
      <c r="BL1316" s="199" t="str">
        <f t="shared" si="142"/>
        <v/>
      </c>
      <c r="BM1316" s="199" t="str">
        <f t="shared" si="143"/>
        <v/>
      </c>
      <c r="BN1316" s="199" t="str">
        <f t="shared" si="144"/>
        <v/>
      </c>
      <c r="BO1316" s="199" t="str">
        <f t="shared" si="145"/>
        <v/>
      </c>
      <c r="BP1316" s="199" t="str">
        <f t="shared" si="146"/>
        <v/>
      </c>
      <c r="BQ1316" s="202" t="str">
        <f t="shared" si="147"/>
        <v/>
      </c>
      <c r="BR1316" s="200" t="str">
        <f t="shared" si="148"/>
        <v/>
      </c>
      <c r="BS1316" s="202" t="str">
        <f t="shared" si="149"/>
        <v/>
      </c>
    </row>
    <row r="1317" spans="1:71" ht="15" hidden="1" customHeight="1">
      <c r="A1317" s="53"/>
      <c r="B1317" s="244" t="s">
        <v>759</v>
      </c>
      <c r="C1317" s="245"/>
      <c r="D1317" s="246"/>
      <c r="E1317" s="246"/>
      <c r="F1317" s="246"/>
      <c r="G1317" s="246"/>
      <c r="H1317" s="55"/>
      <c r="I1317" s="55"/>
      <c r="J1317" s="55"/>
      <c r="K1317" s="37"/>
      <c r="L1317" s="37"/>
      <c r="M1317" s="37"/>
      <c r="N1317" s="37"/>
      <c r="O1317" s="37"/>
      <c r="P1317" s="37"/>
      <c r="Q1317" s="37"/>
      <c r="R1317" s="37"/>
      <c r="S1317" s="37"/>
      <c r="T1317" s="37"/>
      <c r="U1317" s="37"/>
      <c r="V1317" s="37"/>
      <c r="W1317" s="37"/>
      <c r="X1317" s="37"/>
      <c r="Y1317" s="37"/>
      <c r="Z1317" s="37"/>
      <c r="AA1317" s="37"/>
      <c r="AB1317" s="37"/>
      <c r="AC1317" s="37"/>
      <c r="AD1317" s="37"/>
      <c r="AE1317" s="30"/>
      <c r="AF1317" s="21"/>
      <c r="AR1317" s="127" t="str">
        <f>IF(AS1317="","",MAX(AR$868:AR1316)+1)</f>
        <v/>
      </c>
      <c r="BD1317" s="127" t="str">
        <f>IF(BE1317="","",MAX(BD$868:BD1316)+1)</f>
        <v/>
      </c>
      <c r="BG1317" s="200" t="str">
        <f t="shared" si="137"/>
        <v/>
      </c>
      <c r="BH1317" s="199" t="str">
        <f t="shared" si="138"/>
        <v/>
      </c>
      <c r="BI1317" s="199" t="str">
        <f t="shared" si="139"/>
        <v/>
      </c>
      <c r="BJ1317" s="199" t="str">
        <f t="shared" si="140"/>
        <v/>
      </c>
      <c r="BK1317" s="199" t="str">
        <f t="shared" si="141"/>
        <v/>
      </c>
      <c r="BL1317" s="199" t="str">
        <f t="shared" si="142"/>
        <v/>
      </c>
      <c r="BM1317" s="199" t="str">
        <f t="shared" si="143"/>
        <v/>
      </c>
      <c r="BN1317" s="199" t="str">
        <f t="shared" si="144"/>
        <v/>
      </c>
      <c r="BO1317" s="199" t="str">
        <f t="shared" si="145"/>
        <v/>
      </c>
      <c r="BP1317" s="199" t="str">
        <f t="shared" si="146"/>
        <v/>
      </c>
      <c r="BQ1317" s="202" t="str">
        <f t="shared" si="147"/>
        <v/>
      </c>
      <c r="BR1317" s="200" t="str">
        <f t="shared" si="148"/>
        <v/>
      </c>
      <c r="BS1317" s="202" t="str">
        <f t="shared" si="149"/>
        <v/>
      </c>
    </row>
    <row r="1318" spans="1:71" ht="15" hidden="1" customHeight="1">
      <c r="A1318" s="53"/>
      <c r="B1318" s="244" t="s">
        <v>760</v>
      </c>
      <c r="C1318" s="245"/>
      <c r="D1318" s="246"/>
      <c r="E1318" s="246"/>
      <c r="F1318" s="246"/>
      <c r="G1318" s="246"/>
      <c r="H1318" s="55"/>
      <c r="I1318" s="55"/>
      <c r="J1318" s="55"/>
      <c r="K1318" s="37"/>
      <c r="L1318" s="37"/>
      <c r="M1318" s="37"/>
      <c r="N1318" s="37"/>
      <c r="O1318" s="37"/>
      <c r="P1318" s="37"/>
      <c r="Q1318" s="37"/>
      <c r="R1318" s="37"/>
      <c r="S1318" s="37"/>
      <c r="T1318" s="37"/>
      <c r="U1318" s="37"/>
      <c r="V1318" s="37"/>
      <c r="W1318" s="37"/>
      <c r="X1318" s="37"/>
      <c r="Y1318" s="37"/>
      <c r="Z1318" s="37"/>
      <c r="AA1318" s="37"/>
      <c r="AB1318" s="37"/>
      <c r="AC1318" s="37"/>
      <c r="AD1318" s="37"/>
      <c r="AE1318" s="30"/>
      <c r="AF1318" s="21"/>
      <c r="AR1318" s="127" t="str">
        <f>IF(AS1318="","",MAX(AR$868:AR1317)+1)</f>
        <v/>
      </c>
      <c r="BD1318" s="127" t="str">
        <f>IF(BE1318="","",MAX(BD$868:BD1317)+1)</f>
        <v/>
      </c>
      <c r="BG1318" s="200" t="str">
        <f t="shared" si="137"/>
        <v/>
      </c>
      <c r="BH1318" s="199" t="str">
        <f t="shared" si="138"/>
        <v/>
      </c>
      <c r="BI1318" s="199" t="str">
        <f t="shared" si="139"/>
        <v/>
      </c>
      <c r="BJ1318" s="199" t="str">
        <f t="shared" si="140"/>
        <v/>
      </c>
      <c r="BK1318" s="199" t="str">
        <f t="shared" si="141"/>
        <v/>
      </c>
      <c r="BL1318" s="199" t="str">
        <f t="shared" si="142"/>
        <v/>
      </c>
      <c r="BM1318" s="199" t="str">
        <f t="shared" si="143"/>
        <v/>
      </c>
      <c r="BN1318" s="199" t="str">
        <f t="shared" si="144"/>
        <v/>
      </c>
      <c r="BO1318" s="199" t="str">
        <f t="shared" si="145"/>
        <v/>
      </c>
      <c r="BP1318" s="199" t="str">
        <f t="shared" si="146"/>
        <v/>
      </c>
      <c r="BQ1318" s="202" t="str">
        <f t="shared" si="147"/>
        <v/>
      </c>
      <c r="BR1318" s="200" t="str">
        <f t="shared" si="148"/>
        <v/>
      </c>
      <c r="BS1318" s="202" t="str">
        <f t="shared" si="149"/>
        <v/>
      </c>
    </row>
    <row r="1319" spans="1:71" ht="15" hidden="1" customHeight="1">
      <c r="A1319" s="53"/>
      <c r="B1319" s="244" t="s">
        <v>761</v>
      </c>
      <c r="C1319" s="245"/>
      <c r="D1319" s="246"/>
      <c r="E1319" s="246"/>
      <c r="F1319" s="246"/>
      <c r="G1319" s="246"/>
      <c r="H1319" s="55"/>
      <c r="I1319" s="55"/>
      <c r="J1319" s="55"/>
      <c r="K1319" s="37"/>
      <c r="L1319" s="37"/>
      <c r="M1319" s="37"/>
      <c r="N1319" s="37"/>
      <c r="O1319" s="37"/>
      <c r="P1319" s="37"/>
      <c r="Q1319" s="37"/>
      <c r="R1319" s="37"/>
      <c r="S1319" s="37"/>
      <c r="T1319" s="37"/>
      <c r="U1319" s="37"/>
      <c r="V1319" s="37"/>
      <c r="W1319" s="37"/>
      <c r="X1319" s="37"/>
      <c r="Y1319" s="37"/>
      <c r="Z1319" s="37"/>
      <c r="AA1319" s="37"/>
      <c r="AB1319" s="37"/>
      <c r="AC1319" s="37"/>
      <c r="AD1319" s="37"/>
      <c r="AE1319" s="30"/>
      <c r="AF1319" s="21"/>
      <c r="AR1319" s="127" t="str">
        <f>IF(AS1319="","",MAX(AR$868:AR1318)+1)</f>
        <v/>
      </c>
      <c r="BD1319" s="127" t="str">
        <f>IF(BE1319="","",MAX(BD$868:BD1318)+1)</f>
        <v/>
      </c>
      <c r="BG1319" s="200" t="str">
        <f t="shared" si="137"/>
        <v/>
      </c>
      <c r="BH1319" s="199" t="str">
        <f t="shared" si="138"/>
        <v/>
      </c>
      <c r="BI1319" s="199" t="str">
        <f t="shared" si="139"/>
        <v/>
      </c>
      <c r="BJ1319" s="199" t="str">
        <f t="shared" si="140"/>
        <v/>
      </c>
      <c r="BK1319" s="199" t="str">
        <f t="shared" si="141"/>
        <v/>
      </c>
      <c r="BL1319" s="199" t="str">
        <f t="shared" si="142"/>
        <v/>
      </c>
      <c r="BM1319" s="199" t="str">
        <f t="shared" si="143"/>
        <v/>
      </c>
      <c r="BN1319" s="199" t="str">
        <f t="shared" si="144"/>
        <v/>
      </c>
      <c r="BO1319" s="199" t="str">
        <f t="shared" si="145"/>
        <v/>
      </c>
      <c r="BP1319" s="199" t="str">
        <f t="shared" si="146"/>
        <v/>
      </c>
      <c r="BQ1319" s="202" t="str">
        <f t="shared" si="147"/>
        <v/>
      </c>
      <c r="BR1319" s="200" t="str">
        <f t="shared" si="148"/>
        <v/>
      </c>
      <c r="BS1319" s="202" t="str">
        <f t="shared" si="149"/>
        <v/>
      </c>
    </row>
    <row r="1320" spans="1:71" ht="15" hidden="1" customHeight="1">
      <c r="A1320" s="53"/>
      <c r="B1320" s="244" t="s">
        <v>762</v>
      </c>
      <c r="C1320" s="245"/>
      <c r="D1320" s="246"/>
      <c r="E1320" s="246"/>
      <c r="F1320" s="246"/>
      <c r="G1320" s="246"/>
      <c r="H1320" s="55"/>
      <c r="I1320" s="55"/>
      <c r="J1320" s="55"/>
      <c r="K1320" s="37"/>
      <c r="L1320" s="37"/>
      <c r="M1320" s="37"/>
      <c r="N1320" s="37"/>
      <c r="O1320" s="37"/>
      <c r="P1320" s="37"/>
      <c r="Q1320" s="37"/>
      <c r="R1320" s="37"/>
      <c r="S1320" s="37"/>
      <c r="T1320" s="37"/>
      <c r="U1320" s="37"/>
      <c r="V1320" s="37"/>
      <c r="W1320" s="37"/>
      <c r="X1320" s="37"/>
      <c r="Y1320" s="37"/>
      <c r="Z1320" s="37"/>
      <c r="AA1320" s="37"/>
      <c r="AB1320" s="37"/>
      <c r="AC1320" s="37"/>
      <c r="AD1320" s="37"/>
      <c r="AE1320" s="30"/>
      <c r="AF1320" s="21"/>
      <c r="AR1320" s="127" t="str">
        <f>IF(AS1320="","",MAX(AR$868:AR1319)+1)</f>
        <v/>
      </c>
      <c r="BD1320" s="127" t="str">
        <f>IF(BE1320="","",MAX(BD$868:BD1319)+1)</f>
        <v/>
      </c>
      <c r="BG1320" s="200" t="str">
        <f t="shared" si="137"/>
        <v/>
      </c>
      <c r="BH1320" s="199" t="str">
        <f t="shared" si="138"/>
        <v/>
      </c>
      <c r="BI1320" s="199" t="str">
        <f t="shared" si="139"/>
        <v/>
      </c>
      <c r="BJ1320" s="199" t="str">
        <f t="shared" si="140"/>
        <v/>
      </c>
      <c r="BK1320" s="199" t="str">
        <f t="shared" si="141"/>
        <v/>
      </c>
      <c r="BL1320" s="199" t="str">
        <f t="shared" si="142"/>
        <v/>
      </c>
      <c r="BM1320" s="199" t="str">
        <f t="shared" si="143"/>
        <v/>
      </c>
      <c r="BN1320" s="199" t="str">
        <f t="shared" si="144"/>
        <v/>
      </c>
      <c r="BO1320" s="199" t="str">
        <f t="shared" si="145"/>
        <v/>
      </c>
      <c r="BP1320" s="199" t="str">
        <f t="shared" si="146"/>
        <v/>
      </c>
      <c r="BQ1320" s="202" t="str">
        <f t="shared" si="147"/>
        <v/>
      </c>
      <c r="BR1320" s="200" t="str">
        <f t="shared" si="148"/>
        <v/>
      </c>
      <c r="BS1320" s="202" t="str">
        <f t="shared" si="149"/>
        <v/>
      </c>
    </row>
    <row r="1321" spans="1:71" ht="15" hidden="1" customHeight="1">
      <c r="A1321" s="53"/>
      <c r="B1321" s="244" t="s">
        <v>763</v>
      </c>
      <c r="C1321" s="245"/>
      <c r="D1321" s="246"/>
      <c r="E1321" s="246"/>
      <c r="F1321" s="246"/>
      <c r="G1321" s="246"/>
      <c r="H1321" s="55"/>
      <c r="I1321" s="55"/>
      <c r="J1321" s="55"/>
      <c r="K1321" s="37"/>
      <c r="L1321" s="37"/>
      <c r="M1321" s="37"/>
      <c r="N1321" s="37"/>
      <c r="O1321" s="37"/>
      <c r="P1321" s="37"/>
      <c r="Q1321" s="37"/>
      <c r="R1321" s="37"/>
      <c r="S1321" s="37"/>
      <c r="T1321" s="37"/>
      <c r="U1321" s="37"/>
      <c r="V1321" s="37"/>
      <c r="W1321" s="37"/>
      <c r="X1321" s="37"/>
      <c r="Y1321" s="37"/>
      <c r="Z1321" s="37"/>
      <c r="AA1321" s="37"/>
      <c r="AB1321" s="37"/>
      <c r="AC1321" s="37"/>
      <c r="AD1321" s="37"/>
      <c r="AE1321" s="30"/>
      <c r="AF1321" s="21"/>
      <c r="AR1321" s="127" t="str">
        <f>IF(AS1321="","",MAX(AR$868:AR1320)+1)</f>
        <v/>
      </c>
      <c r="BD1321" s="127" t="str">
        <f>IF(BE1321="","",MAX(BD$868:BD1320)+1)</f>
        <v/>
      </c>
      <c r="BG1321" s="200" t="str">
        <f t="shared" si="137"/>
        <v/>
      </c>
      <c r="BH1321" s="199" t="str">
        <f t="shared" si="138"/>
        <v/>
      </c>
      <c r="BI1321" s="199" t="str">
        <f t="shared" si="139"/>
        <v/>
      </c>
      <c r="BJ1321" s="199" t="str">
        <f t="shared" si="140"/>
        <v/>
      </c>
      <c r="BK1321" s="199" t="str">
        <f t="shared" si="141"/>
        <v/>
      </c>
      <c r="BL1321" s="199" t="str">
        <f t="shared" si="142"/>
        <v/>
      </c>
      <c r="BM1321" s="199" t="str">
        <f t="shared" si="143"/>
        <v/>
      </c>
      <c r="BN1321" s="199" t="str">
        <f t="shared" si="144"/>
        <v/>
      </c>
      <c r="BO1321" s="199" t="str">
        <f t="shared" si="145"/>
        <v/>
      </c>
      <c r="BP1321" s="199" t="str">
        <f t="shared" si="146"/>
        <v/>
      </c>
      <c r="BQ1321" s="202" t="str">
        <f t="shared" si="147"/>
        <v/>
      </c>
      <c r="BR1321" s="200" t="str">
        <f t="shared" si="148"/>
        <v/>
      </c>
      <c r="BS1321" s="202" t="str">
        <f t="shared" si="149"/>
        <v/>
      </c>
    </row>
    <row r="1322" spans="1:71" ht="15" hidden="1" customHeight="1">
      <c r="A1322" s="53"/>
      <c r="B1322" s="244" t="s">
        <v>764</v>
      </c>
      <c r="C1322" s="245"/>
      <c r="D1322" s="246"/>
      <c r="E1322" s="246"/>
      <c r="F1322" s="246"/>
      <c r="G1322" s="246"/>
      <c r="H1322" s="55"/>
      <c r="I1322" s="55"/>
      <c r="J1322" s="55"/>
      <c r="K1322" s="37"/>
      <c r="L1322" s="37"/>
      <c r="M1322" s="37"/>
      <c r="N1322" s="37"/>
      <c r="O1322" s="37"/>
      <c r="P1322" s="37"/>
      <c r="Q1322" s="37"/>
      <c r="R1322" s="37"/>
      <c r="S1322" s="37"/>
      <c r="T1322" s="37"/>
      <c r="U1322" s="37"/>
      <c r="V1322" s="37"/>
      <c r="W1322" s="37"/>
      <c r="X1322" s="37"/>
      <c r="Y1322" s="37"/>
      <c r="Z1322" s="37"/>
      <c r="AA1322" s="37"/>
      <c r="AB1322" s="37"/>
      <c r="AC1322" s="37"/>
      <c r="AD1322" s="37"/>
      <c r="AE1322" s="30"/>
      <c r="AF1322" s="21"/>
      <c r="AR1322" s="127" t="str">
        <f>IF(AS1322="","",MAX(AR$868:AR1321)+1)</f>
        <v/>
      </c>
      <c r="BD1322" s="127" t="str">
        <f>IF(BE1322="","",MAX(BD$868:BD1321)+1)</f>
        <v/>
      </c>
      <c r="BG1322" s="200" t="str">
        <f t="shared" si="137"/>
        <v/>
      </c>
      <c r="BH1322" s="199" t="str">
        <f t="shared" si="138"/>
        <v/>
      </c>
      <c r="BI1322" s="199" t="str">
        <f t="shared" si="139"/>
        <v/>
      </c>
      <c r="BJ1322" s="199" t="str">
        <f t="shared" si="140"/>
        <v/>
      </c>
      <c r="BK1322" s="199" t="str">
        <f t="shared" si="141"/>
        <v/>
      </c>
      <c r="BL1322" s="199" t="str">
        <f t="shared" si="142"/>
        <v/>
      </c>
      <c r="BM1322" s="199" t="str">
        <f t="shared" si="143"/>
        <v/>
      </c>
      <c r="BN1322" s="199" t="str">
        <f t="shared" si="144"/>
        <v/>
      </c>
      <c r="BO1322" s="199" t="str">
        <f t="shared" si="145"/>
        <v/>
      </c>
      <c r="BP1322" s="199" t="str">
        <f t="shared" si="146"/>
        <v/>
      </c>
      <c r="BQ1322" s="202" t="str">
        <f t="shared" si="147"/>
        <v/>
      </c>
      <c r="BR1322" s="200" t="str">
        <f t="shared" si="148"/>
        <v/>
      </c>
      <c r="BS1322" s="202" t="str">
        <f t="shared" si="149"/>
        <v/>
      </c>
    </row>
    <row r="1323" spans="1:71" ht="15" hidden="1" customHeight="1">
      <c r="A1323" s="53"/>
      <c r="B1323" s="244" t="s">
        <v>765</v>
      </c>
      <c r="C1323" s="245"/>
      <c r="D1323" s="246"/>
      <c r="E1323" s="246"/>
      <c r="F1323" s="246"/>
      <c r="G1323" s="246"/>
      <c r="H1323" s="55"/>
      <c r="I1323" s="55"/>
      <c r="J1323" s="55"/>
      <c r="K1323" s="37"/>
      <c r="L1323" s="37"/>
      <c r="M1323" s="37"/>
      <c r="N1323" s="37"/>
      <c r="O1323" s="37"/>
      <c r="P1323" s="37"/>
      <c r="Q1323" s="37"/>
      <c r="R1323" s="37"/>
      <c r="S1323" s="37"/>
      <c r="T1323" s="37"/>
      <c r="U1323" s="37"/>
      <c r="V1323" s="37"/>
      <c r="W1323" s="37"/>
      <c r="X1323" s="37"/>
      <c r="Y1323" s="37"/>
      <c r="Z1323" s="37"/>
      <c r="AA1323" s="37"/>
      <c r="AB1323" s="37"/>
      <c r="AC1323" s="37"/>
      <c r="AD1323" s="37"/>
      <c r="AE1323" s="30"/>
      <c r="AF1323" s="21"/>
      <c r="AR1323" s="127" t="str">
        <f>IF(AS1323="","",MAX(AR$868:AR1322)+1)</f>
        <v/>
      </c>
      <c r="BD1323" s="127" t="str">
        <f>IF(BE1323="","",MAX(BD$868:BD1322)+1)</f>
        <v/>
      </c>
      <c r="BG1323" s="200" t="str">
        <f t="shared" si="137"/>
        <v/>
      </c>
      <c r="BH1323" s="199" t="str">
        <f t="shared" si="138"/>
        <v/>
      </c>
      <c r="BI1323" s="199" t="str">
        <f t="shared" si="139"/>
        <v/>
      </c>
      <c r="BJ1323" s="199" t="str">
        <f t="shared" si="140"/>
        <v/>
      </c>
      <c r="BK1323" s="199" t="str">
        <f t="shared" si="141"/>
        <v/>
      </c>
      <c r="BL1323" s="199" t="str">
        <f t="shared" si="142"/>
        <v/>
      </c>
      <c r="BM1323" s="199" t="str">
        <f t="shared" si="143"/>
        <v/>
      </c>
      <c r="BN1323" s="199" t="str">
        <f t="shared" si="144"/>
        <v/>
      </c>
      <c r="BO1323" s="199" t="str">
        <f t="shared" si="145"/>
        <v/>
      </c>
      <c r="BP1323" s="199" t="str">
        <f t="shared" si="146"/>
        <v/>
      </c>
      <c r="BQ1323" s="202" t="str">
        <f t="shared" si="147"/>
        <v/>
      </c>
      <c r="BR1323" s="200" t="str">
        <f t="shared" si="148"/>
        <v/>
      </c>
      <c r="BS1323" s="202" t="str">
        <f t="shared" si="149"/>
        <v/>
      </c>
    </row>
    <row r="1324" spans="1:71" ht="10.25" customHeight="1">
      <c r="A1324" s="21"/>
      <c r="B1324" s="21"/>
      <c r="C1324" s="21"/>
      <c r="D1324" s="21"/>
      <c r="E1324" s="21"/>
      <c r="F1324" s="21"/>
      <c r="G1324" s="21"/>
      <c r="H1324" s="21"/>
      <c r="I1324" s="21"/>
      <c r="J1324" s="21"/>
      <c r="K1324" s="21"/>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c r="AR1324" s="127" t="str">
        <f>IF(AS1324="","",MAX(AR$868:AR1323)+1)</f>
        <v/>
      </c>
      <c r="BD1324" s="127" t="str">
        <f>IF(BE1324="","",MAX(BD$868:BD1323)+1)</f>
        <v/>
      </c>
      <c r="BF1324" s="187" t="b">
        <f>NOT(ISBLANK(E1325))</f>
        <v>0</v>
      </c>
      <c r="BG1324" s="200" t="str">
        <f t="shared" si="137"/>
        <v/>
      </c>
      <c r="BH1324" s="199" t="str">
        <f t="shared" si="138"/>
        <v/>
      </c>
      <c r="BI1324" s="199" t="str">
        <f t="shared" si="139"/>
        <v/>
      </c>
      <c r="BJ1324" s="199" t="str">
        <f t="shared" si="140"/>
        <v/>
      </c>
      <c r="BK1324" s="199" t="str">
        <f t="shared" si="141"/>
        <v/>
      </c>
      <c r="BL1324" s="199" t="str">
        <f t="shared" si="142"/>
        <v/>
      </c>
      <c r="BM1324" s="199" t="str">
        <f t="shared" si="143"/>
        <v/>
      </c>
      <c r="BN1324" s="199" t="str">
        <f t="shared" si="144"/>
        <v/>
      </c>
      <c r="BO1324" s="199" t="str">
        <f t="shared" si="145"/>
        <v/>
      </c>
      <c r="BP1324" s="199" t="str">
        <f t="shared" si="146"/>
        <v/>
      </c>
      <c r="BQ1324" s="202" t="str">
        <f t="shared" si="147"/>
        <v/>
      </c>
      <c r="BR1324" s="200" t="str">
        <f t="shared" si="148"/>
        <v/>
      </c>
      <c r="BS1324" s="202" t="str">
        <f t="shared" si="149"/>
        <v/>
      </c>
    </row>
    <row r="1325" spans="1:71" ht="25.25" customHeight="1">
      <c r="A1325" s="53"/>
      <c r="B1325" s="649" t="s">
        <v>44</v>
      </c>
      <c r="C1325" s="649"/>
      <c r="D1325" s="649"/>
      <c r="E1325" s="452"/>
      <c r="F1325" s="453"/>
      <c r="G1325" s="453"/>
      <c r="H1325" s="453"/>
      <c r="I1325" s="453"/>
      <c r="J1325" s="453"/>
      <c r="K1325" s="453"/>
      <c r="L1325" s="453"/>
      <c r="M1325" s="453"/>
      <c r="N1325" s="453"/>
      <c r="O1325" s="453"/>
      <c r="P1325" s="453"/>
      <c r="Q1325" s="453"/>
      <c r="R1325" s="453"/>
      <c r="S1325" s="453"/>
      <c r="T1325" s="453"/>
      <c r="U1325" s="453"/>
      <c r="V1325" s="453"/>
      <c r="W1325" s="453"/>
      <c r="X1325" s="453"/>
      <c r="Y1325" s="453"/>
      <c r="Z1325" s="453"/>
      <c r="AA1325" s="453"/>
      <c r="AB1325" s="453"/>
      <c r="AC1325" s="453"/>
      <c r="AD1325" s="453"/>
      <c r="AE1325" s="454"/>
      <c r="AF1325" s="21"/>
      <c r="AR1325" s="127" t="str">
        <f>IF(AS1325="","",MAX(AR$868:AR1324)+1)</f>
        <v/>
      </c>
      <c r="BD1325" s="127" t="str">
        <f>IF(BE1325="","",MAX(BD$868:BD1324)+1)</f>
        <v/>
      </c>
      <c r="BE1325" s="176" t="str">
        <f>IF(BF1324=TRUE,E1325,"")</f>
        <v/>
      </c>
      <c r="BF1325" s="176" t="str">
        <f>IF(BF1324=TRUE,"NOTE","")</f>
        <v/>
      </c>
      <c r="BG1325" s="200" t="str">
        <f t="shared" si="137"/>
        <v/>
      </c>
      <c r="BH1325" s="199" t="str">
        <f t="shared" si="138"/>
        <v/>
      </c>
      <c r="BI1325" s="199" t="str">
        <f t="shared" si="139"/>
        <v/>
      </c>
      <c r="BJ1325" s="199" t="str">
        <f t="shared" si="140"/>
        <v/>
      </c>
      <c r="BK1325" s="199" t="str">
        <f t="shared" si="141"/>
        <v/>
      </c>
      <c r="BL1325" s="199" t="str">
        <f t="shared" si="142"/>
        <v/>
      </c>
      <c r="BM1325" s="199" t="str">
        <f t="shared" si="143"/>
        <v/>
      </c>
      <c r="BN1325" s="199" t="str">
        <f t="shared" si="144"/>
        <v/>
      </c>
      <c r="BO1325" s="199" t="str">
        <f t="shared" si="145"/>
        <v/>
      </c>
      <c r="BP1325" s="199" t="str">
        <f t="shared" si="146"/>
        <v/>
      </c>
      <c r="BQ1325" s="202" t="str">
        <f t="shared" si="147"/>
        <v/>
      </c>
      <c r="BR1325" s="200" t="str">
        <f t="shared" si="148"/>
        <v/>
      </c>
      <c r="BS1325" s="202" t="str">
        <f t="shared" si="149"/>
        <v/>
      </c>
    </row>
    <row r="1326" spans="1:71" ht="25.25" customHeight="1">
      <c r="A1326" s="53"/>
      <c r="B1326" s="222"/>
      <c r="C1326" s="222"/>
      <c r="D1326" s="222"/>
      <c r="E1326" s="225"/>
      <c r="F1326" s="225"/>
      <c r="G1326" s="225"/>
      <c r="H1326" s="225"/>
      <c r="I1326" s="225"/>
      <c r="J1326" s="225"/>
      <c r="K1326" s="225"/>
      <c r="L1326" s="225"/>
      <c r="M1326" s="225"/>
      <c r="N1326" s="225"/>
      <c r="O1326" s="225"/>
      <c r="P1326" s="225"/>
      <c r="Q1326" s="225"/>
      <c r="R1326" s="225"/>
      <c r="S1326" s="225"/>
      <c r="T1326" s="225"/>
      <c r="U1326" s="225"/>
      <c r="V1326" s="225"/>
      <c r="W1326" s="225"/>
      <c r="X1326" s="225"/>
      <c r="Y1326" s="225"/>
      <c r="Z1326" s="225"/>
      <c r="AA1326" s="225"/>
      <c r="AB1326" s="225"/>
      <c r="AC1326" s="225"/>
      <c r="AD1326" s="225"/>
      <c r="AE1326" s="225"/>
      <c r="AF1326" s="21"/>
      <c r="AR1326" s="127"/>
      <c r="BD1326" s="127"/>
      <c r="BE1326" s="140"/>
      <c r="BF1326" s="140"/>
      <c r="BG1326" s="200"/>
      <c r="BH1326" s="199"/>
      <c r="BI1326" s="199"/>
      <c r="BJ1326" s="199"/>
      <c r="BK1326" s="199"/>
      <c r="BL1326" s="199"/>
      <c r="BM1326" s="199"/>
      <c r="BN1326" s="199"/>
      <c r="BO1326" s="199"/>
      <c r="BP1326" s="199"/>
      <c r="BQ1326" s="202"/>
      <c r="BR1326" s="200"/>
      <c r="BS1326" s="202"/>
    </row>
    <row r="1327" spans="1:71" ht="20.149999999999999" customHeight="1">
      <c r="A1327" s="413">
        <f>A1290+1</f>
        <v>24</v>
      </c>
      <c r="B1327" s="413"/>
      <c r="C1327" s="65"/>
      <c r="D1327" s="65"/>
      <c r="E1327" s="65"/>
      <c r="F1327" s="65"/>
      <c r="G1327" s="65"/>
      <c r="H1327" s="65"/>
      <c r="I1327" s="65"/>
      <c r="J1327" s="65"/>
      <c r="K1327" s="65"/>
      <c r="L1327" s="65"/>
      <c r="M1327" s="65"/>
      <c r="N1327" s="65"/>
      <c r="O1327" s="65"/>
      <c r="P1327" s="65"/>
      <c r="Q1327" s="65"/>
      <c r="R1327" s="65"/>
      <c r="S1327" s="65"/>
      <c r="T1327" s="65"/>
      <c r="U1327" s="65"/>
      <c r="V1327" s="65"/>
      <c r="W1327" s="65"/>
      <c r="X1327" s="65"/>
      <c r="Y1327" s="65"/>
      <c r="Z1327" s="65"/>
      <c r="AA1327" s="65"/>
      <c r="AB1327" s="65"/>
      <c r="AC1327" s="65"/>
      <c r="AD1327" s="65"/>
      <c r="AE1327" s="7"/>
      <c r="AF1327" s="7"/>
      <c r="AQ1327" s="184" t="s">
        <v>766</v>
      </c>
      <c r="AR1327" s="127">
        <f>IF(AS1327="","",MAX(AR$868:AR1326)+1)</f>
        <v>1</v>
      </c>
      <c r="AS1327" s="180" t="str">
        <f>IF(AQ1332&gt;0,AQ1327,"")</f>
        <v>Hygiene Packages</v>
      </c>
      <c r="AT1327" s="181" t="str">
        <f>IF(AQ1332&gt;0,IF(ISBLANK(O1332),"",O1332),"")</f>
        <v>Sun</v>
      </c>
      <c r="AU1327" s="182" t="str">
        <f>IF(AQ1332&gt;0,IF(ISBLANK(Q1332),"",Q1332),"")</f>
        <v>Mon</v>
      </c>
      <c r="AV1327" s="182" t="str">
        <f>IF(AQ1332&gt;0,IF(ISBLANK(S1332),"",S1332),"")</f>
        <v>Tue</v>
      </c>
      <c r="AW1327" s="182" t="str">
        <f>IF(AQ1332&gt;0,IF(ISBLANK(U1332),"",U1332),"")</f>
        <v>Wed</v>
      </c>
      <c r="AX1327" s="182" t="str">
        <f>IF(AQ1332&gt;0,IF(ISBLANK(W1332),"",W1332),"")</f>
        <v>Thu</v>
      </c>
      <c r="AY1327" s="183" t="str">
        <f>IF(AQ1332&gt;0,IF(ISBLANK(Y1332),"",Y1332),"")</f>
        <v>Fri</v>
      </c>
      <c r="AZ1327" s="183" t="str">
        <f>IF(AQ1332&gt;0,IF(ISBLANK(AA1332),"",AA1332),"")</f>
        <v>Sat</v>
      </c>
      <c r="BC1327" s="195" t="str">
        <f>IF(AQ1332&gt;0,"HEADING","")</f>
        <v>HEADING</v>
      </c>
      <c r="BD1327" s="127" t="e">
        <f>IF(BE1327="","",MAX(BD$868:BD1326)+1)</f>
        <v>#REF!</v>
      </c>
      <c r="BE1327" s="180" t="e">
        <f>IF(#REF!=TRUE,AQ1327,"")</f>
        <v>#REF!</v>
      </c>
      <c r="BF1327" s="195" t="e">
        <f>IF(#REF!=TRUE,"HEADING","")</f>
        <v>#REF!</v>
      </c>
      <c r="BG1327" s="200" t="str">
        <f>IFERROR(INDEX($AS$871:$AS$1399,MATCH(ROW()-ROW($BG$855),$AR$871:$AR$1399,0)),"")</f>
        <v/>
      </c>
      <c r="BH1327" s="199" t="str">
        <f>IFERROR(INDEX($AT$871:$AT$1399,MATCH(ROW()-ROW($BH$855),$AR$871:$AR$1399,0)),"")</f>
        <v/>
      </c>
      <c r="BI1327" s="199" t="str">
        <f>IFERROR(INDEX($AU$871:$AU$1399,MATCH(ROW()-ROW($BI$855),$AR$871:$AR$1399,0)),"")</f>
        <v/>
      </c>
      <c r="BJ1327" s="199" t="str">
        <f>IFERROR(INDEX($AV$871:$AV$1399,MATCH(ROW()-ROW($BJ$855),$AR$871:$AR$1399,0)),"")</f>
        <v/>
      </c>
      <c r="BK1327" s="199" t="str">
        <f>IFERROR(INDEX($AW$871:$AW$1399,MATCH(ROW()-ROW($BK$855),$AR$871:$AR$1399,0)),"")</f>
        <v/>
      </c>
      <c r="BL1327" s="199" t="str">
        <f>IFERROR(INDEX($AX$871:$AX$1399,MATCH(ROW()-ROW($BL$855),$AR$871:$AR$1399,0)),"")</f>
        <v/>
      </c>
      <c r="BM1327" s="199" t="str">
        <f>IFERROR(INDEX($AY$871:$AY$1399,MATCH(ROW()-ROW($BM$855),$AR$871:$AR$1399,0)),"")</f>
        <v/>
      </c>
      <c r="BN1327" s="199" t="str">
        <f>IFERROR(INDEX($AZ$871:$AZ$1399,MATCH(ROW()-ROW($BN$855),$AR$871:$AR$1399,0)),"")</f>
        <v/>
      </c>
      <c r="BO1327" s="199" t="str">
        <f>IFERROR(INDEX($BA$871:$BA$1399,MATCH(ROW()-ROW($BO$855),$AR$871:$AR$1399,0)),"")</f>
        <v/>
      </c>
      <c r="BP1327" s="199" t="str">
        <f>IFERROR(INDEX($BB$871:$BB$1399,MATCH(ROW()-ROW($BP$855),$AR$871:$AR$1399,0)),"")</f>
        <v/>
      </c>
      <c r="BQ1327" s="202" t="str">
        <f>IFERROR(INDEX($BC$871:$BC$1399,MATCH(ROW()-ROW($BQ$855),$AR$871:$AR$1399,0)),"")</f>
        <v/>
      </c>
      <c r="BR1327" s="200" t="str">
        <f>IFERROR(INDEX($BE$871:$BE$1399,MATCH(ROW()-ROW($BR$855),$BD$871:$BD$1399,0)),"")</f>
        <v/>
      </c>
      <c r="BS1327" s="202" t="str">
        <f>IFERROR(INDEX($BF$871:$BF$1399,MATCH(ROW()-ROW($BS$855),$BD$871:$BD$1399,0)),"")</f>
        <v/>
      </c>
    </row>
    <row r="1328" spans="1:71" ht="20.149999999999999" customHeight="1" thickBot="1">
      <c r="A1328" s="226"/>
      <c r="B1328" s="226"/>
      <c r="C1328" s="227"/>
      <c r="D1328" s="227"/>
      <c r="E1328" s="227"/>
      <c r="F1328" s="227"/>
      <c r="G1328" s="227"/>
      <c r="H1328" s="227"/>
      <c r="I1328" s="227"/>
      <c r="J1328" s="227"/>
      <c r="K1328" s="227"/>
      <c r="L1328" s="227"/>
      <c r="M1328" s="227"/>
      <c r="N1328" s="227"/>
      <c r="O1328" s="227"/>
      <c r="P1328" s="227"/>
      <c r="Q1328" s="227"/>
      <c r="R1328" s="227"/>
      <c r="S1328" s="227"/>
      <c r="T1328" s="227"/>
      <c r="U1328" s="227"/>
      <c r="V1328" s="227"/>
      <c r="W1328" s="227"/>
      <c r="X1328" s="227"/>
      <c r="Y1328" s="227"/>
      <c r="Z1328" s="227"/>
      <c r="AA1328" s="227"/>
      <c r="AB1328" s="227"/>
      <c r="AC1328" s="227"/>
      <c r="AD1328" s="227"/>
      <c r="AE1328" s="224"/>
      <c r="AF1328" s="224"/>
      <c r="AG1328" s="228"/>
      <c r="AH1328" s="229"/>
      <c r="AI1328" s="229"/>
      <c r="AJ1328" s="227"/>
      <c r="AK1328" s="224"/>
      <c r="AL1328" s="224"/>
      <c r="AM1328" s="224"/>
      <c r="AN1328" s="224"/>
      <c r="AO1328" s="224"/>
      <c r="AP1328" s="224"/>
      <c r="AQ1328" s="230"/>
      <c r="AR1328" s="231"/>
      <c r="AS1328" s="232"/>
      <c r="AT1328" s="233"/>
      <c r="AU1328" s="234"/>
      <c r="AV1328" s="234"/>
      <c r="AW1328" s="234"/>
      <c r="AX1328" s="234"/>
      <c r="AY1328" s="235"/>
      <c r="AZ1328" s="235"/>
      <c r="BA1328" s="227"/>
      <c r="BB1328" s="227"/>
      <c r="BC1328" s="236"/>
      <c r="BD1328" s="231"/>
      <c r="BE1328" s="232"/>
      <c r="BF1328" s="236"/>
      <c r="BG1328" s="237"/>
      <c r="BH1328" s="238"/>
      <c r="BI1328" s="238"/>
      <c r="BJ1328" s="238"/>
      <c r="BK1328" s="238"/>
      <c r="BL1328" s="238"/>
      <c r="BM1328" s="238"/>
      <c r="BN1328" s="238"/>
      <c r="BO1328" s="238"/>
      <c r="BP1328" s="238"/>
      <c r="BQ1328" s="238"/>
      <c r="BR1328" s="237"/>
      <c r="BS1328" s="238"/>
    </row>
    <row r="1329" spans="1:71" ht="25.25" customHeight="1" thickBot="1">
      <c r="A1329" s="21"/>
      <c r="B1329" s="365" t="s">
        <v>767</v>
      </c>
      <c r="C1329" s="366"/>
      <c r="D1329" s="366"/>
      <c r="E1329" s="366"/>
      <c r="F1329" s="366"/>
      <c r="G1329" s="366"/>
      <c r="H1329" s="366"/>
      <c r="I1329" s="366"/>
      <c r="J1329" s="366"/>
      <c r="K1329" s="366"/>
      <c r="L1329" s="366"/>
      <c r="M1329" s="366"/>
      <c r="N1329" s="366"/>
      <c r="O1329" s="366"/>
      <c r="P1329" s="366"/>
      <c r="Q1329" s="366"/>
      <c r="R1329" s="366"/>
      <c r="S1329" s="366"/>
      <c r="T1329" s="366"/>
      <c r="U1329" s="366"/>
      <c r="V1329" s="366"/>
      <c r="W1329" s="366"/>
      <c r="X1329" s="366"/>
      <c r="Y1329" s="366"/>
      <c r="Z1329" s="366"/>
      <c r="AA1329" s="366"/>
      <c r="AB1329" s="366"/>
      <c r="AC1329" s="366"/>
      <c r="AD1329" s="366"/>
      <c r="AE1329" s="367"/>
      <c r="AF1329" s="21"/>
      <c r="AQ1329" s="184" t="str">
        <f>B1329</f>
        <v>Hygiene and Cleaning</v>
      </c>
      <c r="AR1329" s="127" t="str">
        <f>IF(AS1329="","",MAX(AR$868:AR1326)+1)</f>
        <v/>
      </c>
      <c r="AS1329" s="180" t="str">
        <f>IF(AQ1333&gt;0,AQ1329,"")</f>
        <v/>
      </c>
      <c r="AT1329" s="181" t="str">
        <f>IF(AQ1333&gt;0,IF(ISBLANK(O1333),"",O1333),"")</f>
        <v/>
      </c>
      <c r="AU1329" s="182" t="str">
        <f>IF(AQ1333&gt;0,IF(ISBLANK(Q1333),"",Q1333),"")</f>
        <v/>
      </c>
      <c r="AV1329" s="182" t="str">
        <f>IF(AQ1333&gt;0,IF(ISBLANK(S1333),"",S1333),"")</f>
        <v/>
      </c>
      <c r="AW1329" s="182" t="str">
        <f>IF(AQ1333&gt;0,IF(ISBLANK(U1333),"",U1333),"")</f>
        <v/>
      </c>
      <c r="AX1329" s="182" t="str">
        <f>IF(AQ1333&gt;0,IF(ISBLANK(W1333),"",W1333),"")</f>
        <v/>
      </c>
      <c r="AY1329" s="183" t="str">
        <f>IF(AQ1333&gt;0,IF(ISBLANK(Y1333),"",Y1333),"")</f>
        <v/>
      </c>
      <c r="AZ1329" s="183" t="str">
        <f>IF(AQ1333&gt;0,IF(ISBLANK(AA1333),"",AA1333),"")</f>
        <v/>
      </c>
      <c r="BC1329" s="195" t="str">
        <f>IF(AQ1333&gt;0,"HEADING","")</f>
        <v/>
      </c>
      <c r="BD1329" s="127" t="e">
        <f>IF(BE1329="","",MAX(BD$868:BD1326)+1)</f>
        <v>#REF!</v>
      </c>
      <c r="BE1329" s="180" t="e">
        <f>IF(#REF!=TRUE,AQ1329,"")</f>
        <v>#REF!</v>
      </c>
      <c r="BF1329" s="195" t="e">
        <f>IF(#REF!=TRUE,"HEADING","")</f>
        <v>#REF!</v>
      </c>
      <c r="BG1329" s="200" t="str">
        <f t="shared" ref="BG1329:BG1360" si="150">IFERROR(INDEX($AS$871:$AS$1399,MATCH(ROW()-ROW($BG$855),$AR$871:$AR$1399,0)),"")</f>
        <v/>
      </c>
      <c r="BH1329" s="199" t="str">
        <f t="shared" ref="BH1329:BH1360" si="151">IFERROR(INDEX($AT$871:$AT$1399,MATCH(ROW()-ROW($BH$855),$AR$871:$AR$1399,0)),"")</f>
        <v/>
      </c>
      <c r="BI1329" s="199" t="str">
        <f t="shared" ref="BI1329:BI1360" si="152">IFERROR(INDEX($AU$871:$AU$1399,MATCH(ROW()-ROW($BI$855),$AR$871:$AR$1399,0)),"")</f>
        <v/>
      </c>
      <c r="BJ1329" s="199" t="str">
        <f t="shared" ref="BJ1329:BJ1360" si="153">IFERROR(INDEX($AV$871:$AV$1399,MATCH(ROW()-ROW($BJ$855),$AR$871:$AR$1399,0)),"")</f>
        <v/>
      </c>
      <c r="BK1329" s="199" t="str">
        <f t="shared" ref="BK1329:BK1360" si="154">IFERROR(INDEX($AW$871:$AW$1399,MATCH(ROW()-ROW($BK$855),$AR$871:$AR$1399,0)),"")</f>
        <v/>
      </c>
      <c r="BL1329" s="199" t="str">
        <f t="shared" ref="BL1329:BL1360" si="155">IFERROR(INDEX($AX$871:$AX$1399,MATCH(ROW()-ROW($BL$855),$AR$871:$AR$1399,0)),"")</f>
        <v/>
      </c>
      <c r="BM1329" s="199" t="str">
        <f t="shared" ref="BM1329:BM1360" si="156">IFERROR(INDEX($AY$871:$AY$1399,MATCH(ROW()-ROW($BM$855),$AR$871:$AR$1399,0)),"")</f>
        <v/>
      </c>
      <c r="BN1329" s="199" t="str">
        <f t="shared" ref="BN1329:BN1360" si="157">IFERROR(INDEX($AZ$871:$AZ$1399,MATCH(ROW()-ROW($BN$855),$AR$871:$AR$1399,0)),"")</f>
        <v/>
      </c>
      <c r="BO1329" s="199" t="str">
        <f t="shared" ref="BO1329:BO1360" si="158">IFERROR(INDEX($BA$871:$BA$1399,MATCH(ROW()-ROW($BO$855),$AR$871:$AR$1399,0)),"")</f>
        <v/>
      </c>
      <c r="BP1329" s="199" t="str">
        <f t="shared" ref="BP1329:BP1360" si="159">IFERROR(INDEX($BB$871:$BB$1399,MATCH(ROW()-ROW($BP$855),$AR$871:$AR$1399,0)),"")</f>
        <v/>
      </c>
      <c r="BQ1329" s="202" t="str">
        <f t="shared" ref="BQ1329:BQ1360" si="160">IFERROR(INDEX($BC$871:$BC$1399,MATCH(ROW()-ROW($BQ$855),$AR$871:$AR$1399,0)),"")</f>
        <v/>
      </c>
      <c r="BR1329" s="200" t="str">
        <f t="shared" ref="BR1329:BR1360" si="161">IFERROR(INDEX($BE$871:$BE$1399,MATCH(ROW()-ROW($BR$855),$BD$871:$BD$1399,0)),"")</f>
        <v/>
      </c>
      <c r="BS1329" s="202" t="str">
        <f t="shared" ref="BS1329:BS1360" si="162">IFERROR(INDEX($BF$871:$BF$1399,MATCH(ROW()-ROW($BS$855),$BD$871:$BD$1399,0)),"")</f>
        <v/>
      </c>
    </row>
    <row r="1330" spans="1:71" ht="7.25" customHeight="1">
      <c r="A1330" s="21"/>
      <c r="B1330" s="21"/>
      <c r="C1330" s="21"/>
      <c r="D1330" s="21"/>
      <c r="E1330" s="21"/>
      <c r="F1330" s="21"/>
      <c r="G1330" s="21"/>
      <c r="H1330" s="21"/>
      <c r="I1330" s="21"/>
      <c r="J1330" s="21"/>
      <c r="K1330" s="21"/>
      <c r="L1330" s="21"/>
      <c r="M1330" s="21"/>
      <c r="N1330" s="21"/>
      <c r="O1330" s="21"/>
      <c r="P1330" s="21"/>
      <c r="Q1330" s="21"/>
      <c r="R1330" s="21"/>
      <c r="S1330" s="21"/>
      <c r="T1330" s="21"/>
      <c r="U1330" s="21"/>
      <c r="V1330" s="21"/>
      <c r="W1330" s="21"/>
      <c r="X1330" s="21"/>
      <c r="Y1330" s="21"/>
      <c r="Z1330" s="21"/>
      <c r="AA1330" s="21"/>
      <c r="AB1330" s="21"/>
      <c r="AC1330" s="21"/>
      <c r="AD1330" s="21"/>
      <c r="AE1330" s="21"/>
      <c r="AF1330" s="21"/>
      <c r="AR1330" s="127" t="str">
        <f>IF(AS1330="","",MAX(AR$868:AR1329)+1)</f>
        <v/>
      </c>
      <c r="BD1330" s="127" t="str">
        <f>IF(BE1330="","",MAX(BD$868:BD1329)+1)</f>
        <v/>
      </c>
      <c r="BG1330" s="200" t="str">
        <f t="shared" si="150"/>
        <v/>
      </c>
      <c r="BH1330" s="199" t="str">
        <f t="shared" si="151"/>
        <v/>
      </c>
      <c r="BI1330" s="199" t="str">
        <f t="shared" si="152"/>
        <v/>
      </c>
      <c r="BJ1330" s="199" t="str">
        <f t="shared" si="153"/>
        <v/>
      </c>
      <c r="BK1330" s="199" t="str">
        <f t="shared" si="154"/>
        <v/>
      </c>
      <c r="BL1330" s="199" t="str">
        <f t="shared" si="155"/>
        <v/>
      </c>
      <c r="BM1330" s="199" t="str">
        <f t="shared" si="156"/>
        <v/>
      </c>
      <c r="BN1330" s="199" t="str">
        <f t="shared" si="157"/>
        <v/>
      </c>
      <c r="BO1330" s="199" t="str">
        <f t="shared" si="158"/>
        <v/>
      </c>
      <c r="BP1330" s="199" t="str">
        <f t="shared" si="159"/>
        <v/>
      </c>
      <c r="BQ1330" s="202" t="str">
        <f t="shared" si="160"/>
        <v/>
      </c>
      <c r="BR1330" s="200" t="str">
        <f t="shared" si="161"/>
        <v/>
      </c>
      <c r="BS1330" s="202" t="str">
        <f t="shared" si="162"/>
        <v/>
      </c>
    </row>
    <row r="1331" spans="1:71" ht="20.149999999999999" customHeight="1">
      <c r="A1331" s="21"/>
      <c r="B1331" s="21"/>
      <c r="C1331" s="31"/>
      <c r="D1331" s="31"/>
      <c r="E1331" s="31"/>
      <c r="F1331" s="31"/>
      <c r="G1331" s="31"/>
      <c r="H1331" s="31"/>
      <c r="I1331" s="31"/>
      <c r="J1331" s="31"/>
      <c r="K1331" s="31"/>
      <c r="L1331" s="31"/>
      <c r="M1331" s="31"/>
      <c r="N1331" s="31"/>
      <c r="O1331" s="368" t="s">
        <v>525</v>
      </c>
      <c r="P1331" s="368"/>
      <c r="Q1331" s="368"/>
      <c r="R1331" s="368"/>
      <c r="S1331" s="368"/>
      <c r="T1331" s="368"/>
      <c r="U1331" s="368"/>
      <c r="V1331" s="368"/>
      <c r="W1331" s="368"/>
      <c r="X1331" s="368"/>
      <c r="Y1331" s="368"/>
      <c r="Z1331" s="368"/>
      <c r="AA1331" s="368"/>
      <c r="AB1331" s="368"/>
      <c r="AC1331" s="35"/>
      <c r="AD1331" s="35"/>
      <c r="AE1331" s="35"/>
      <c r="AF1331" s="21"/>
      <c r="AR1331" s="127" t="str">
        <f>IF(AS1331="","",MAX(AR$868:AR1330)+1)</f>
        <v/>
      </c>
      <c r="BD1331" s="127" t="str">
        <f>IF(BE1331="","",MAX(BD$868:BD1330)+1)</f>
        <v/>
      </c>
      <c r="BG1331" s="200" t="str">
        <f t="shared" si="150"/>
        <v/>
      </c>
      <c r="BH1331" s="199" t="str">
        <f t="shared" si="151"/>
        <v/>
      </c>
      <c r="BI1331" s="199" t="str">
        <f t="shared" si="152"/>
        <v/>
      </c>
      <c r="BJ1331" s="199" t="str">
        <f t="shared" si="153"/>
        <v/>
      </c>
      <c r="BK1331" s="199" t="str">
        <f t="shared" si="154"/>
        <v/>
      </c>
      <c r="BL1331" s="199" t="str">
        <f t="shared" si="155"/>
        <v/>
      </c>
      <c r="BM1331" s="199" t="str">
        <f t="shared" si="156"/>
        <v/>
      </c>
      <c r="BN1331" s="199" t="str">
        <f t="shared" si="157"/>
        <v/>
      </c>
      <c r="BO1331" s="199" t="str">
        <f t="shared" si="158"/>
        <v/>
      </c>
      <c r="BP1331" s="199" t="str">
        <f t="shared" si="159"/>
        <v/>
      </c>
      <c r="BQ1331" s="202" t="str">
        <f t="shared" si="160"/>
        <v/>
      </c>
      <c r="BR1331" s="200" t="str">
        <f t="shared" si="161"/>
        <v/>
      </c>
      <c r="BS1331" s="202" t="str">
        <f t="shared" si="162"/>
        <v/>
      </c>
    </row>
    <row r="1332" spans="1:71" ht="20.149999999999999" customHeight="1">
      <c r="A1332" s="21"/>
      <c r="B1332" s="369"/>
      <c r="C1332" s="369"/>
      <c r="D1332" s="369"/>
      <c r="E1332" s="369"/>
      <c r="F1332" s="369"/>
      <c r="G1332" s="369"/>
      <c r="H1332" s="21"/>
      <c r="I1332" s="26"/>
      <c r="J1332" s="26"/>
      <c r="K1332" s="21"/>
      <c r="L1332" s="26"/>
      <c r="M1332" s="26"/>
      <c r="N1332" s="26"/>
      <c r="O1332" s="370" t="s">
        <v>423</v>
      </c>
      <c r="P1332" s="370"/>
      <c r="Q1332" s="322" t="s">
        <v>424</v>
      </c>
      <c r="R1332" s="322"/>
      <c r="S1332" s="362" t="s">
        <v>425</v>
      </c>
      <c r="T1332" s="362"/>
      <c r="U1332" s="322" t="s">
        <v>426</v>
      </c>
      <c r="V1332" s="322"/>
      <c r="W1332" s="362" t="s">
        <v>427</v>
      </c>
      <c r="X1332" s="362"/>
      <c r="Y1332" s="322" t="s">
        <v>428</v>
      </c>
      <c r="Z1332" s="322"/>
      <c r="AA1332" s="362" t="s">
        <v>429</v>
      </c>
      <c r="AB1332" s="362"/>
      <c r="AC1332" s="21"/>
      <c r="AD1332" s="36"/>
      <c r="AE1332" s="36"/>
      <c r="AF1332" s="21"/>
      <c r="AQ1332" s="137" t="s">
        <v>533</v>
      </c>
      <c r="AR1332" s="127" t="str">
        <f>IF(AS1332="","",MAX(AR$868:AR1331)+1)</f>
        <v/>
      </c>
      <c r="BD1332" s="127" t="str">
        <f>IF(BE1332="","",MAX(BD$868:BD1331)+1)</f>
        <v/>
      </c>
      <c r="BG1332" s="200" t="str">
        <f t="shared" si="150"/>
        <v/>
      </c>
      <c r="BH1332" s="199" t="str">
        <f t="shared" si="151"/>
        <v/>
      </c>
      <c r="BI1332" s="199" t="str">
        <f t="shared" si="152"/>
        <v/>
      </c>
      <c r="BJ1332" s="199" t="str">
        <f t="shared" si="153"/>
        <v/>
      </c>
      <c r="BK1332" s="199" t="str">
        <f t="shared" si="154"/>
        <v/>
      </c>
      <c r="BL1332" s="199" t="str">
        <f t="shared" si="155"/>
        <v/>
      </c>
      <c r="BM1332" s="199" t="str">
        <f t="shared" si="156"/>
        <v/>
      </c>
      <c r="BN1332" s="199" t="str">
        <f t="shared" si="157"/>
        <v/>
      </c>
      <c r="BO1332" s="199" t="str">
        <f t="shared" si="158"/>
        <v/>
      </c>
      <c r="BP1332" s="199" t="str">
        <f t="shared" si="159"/>
        <v/>
      </c>
      <c r="BQ1332" s="202" t="str">
        <f t="shared" si="160"/>
        <v/>
      </c>
      <c r="BR1332" s="200" t="str">
        <f t="shared" si="161"/>
        <v/>
      </c>
      <c r="BS1332" s="202" t="str">
        <f t="shared" si="162"/>
        <v/>
      </c>
    </row>
    <row r="1333" spans="1:71" ht="20.149999999999999" customHeight="1">
      <c r="A1333" s="53"/>
      <c r="B1333" s="369"/>
      <c r="C1333" s="369"/>
      <c r="D1333" s="369"/>
      <c r="E1333" s="369"/>
      <c r="F1333" s="369"/>
      <c r="G1333" s="369"/>
      <c r="H1333" s="26"/>
      <c r="I1333" s="26"/>
      <c r="J1333" s="26"/>
      <c r="K1333" s="26"/>
      <c r="L1333" s="26"/>
      <c r="M1333" s="26"/>
      <c r="N1333" s="26"/>
      <c r="O1333" s="363"/>
      <c r="P1333" s="363"/>
      <c r="Q1333" s="330"/>
      <c r="R1333" s="330"/>
      <c r="S1333" s="326"/>
      <c r="T1333" s="327"/>
      <c r="U1333" s="330"/>
      <c r="V1333" s="330"/>
      <c r="W1333" s="326"/>
      <c r="X1333" s="327"/>
      <c r="Y1333" s="330"/>
      <c r="Z1333" s="330"/>
      <c r="AA1333" s="326"/>
      <c r="AB1333" s="327"/>
      <c r="AC1333" s="36"/>
      <c r="AD1333" s="36"/>
      <c r="AE1333" s="36"/>
      <c r="AF1333" s="21"/>
      <c r="AQ1333" s="137">
        <f>SUM($O1337:$AB1365)</f>
        <v>0</v>
      </c>
      <c r="AR1333" s="127" t="str">
        <f>IF(AS1333="","",MAX(AR$868:AR1332)+1)</f>
        <v/>
      </c>
      <c r="BC1333" s="198" t="str">
        <f>IF(AQ1333&gt;0,"DATE","")</f>
        <v/>
      </c>
      <c r="BD1333" s="127" t="str">
        <f>IF(BE1333="","",MAX(BD$868:BD1332)+1)</f>
        <v/>
      </c>
      <c r="BG1333" s="200" t="str">
        <f t="shared" si="150"/>
        <v/>
      </c>
      <c r="BH1333" s="199" t="str">
        <f t="shared" si="151"/>
        <v/>
      </c>
      <c r="BI1333" s="199" t="str">
        <f t="shared" si="152"/>
        <v/>
      </c>
      <c r="BJ1333" s="199" t="str">
        <f t="shared" si="153"/>
        <v/>
      </c>
      <c r="BK1333" s="199" t="str">
        <f t="shared" si="154"/>
        <v/>
      </c>
      <c r="BL1333" s="199" t="str">
        <f t="shared" si="155"/>
        <v/>
      </c>
      <c r="BM1333" s="199" t="str">
        <f t="shared" si="156"/>
        <v/>
      </c>
      <c r="BN1333" s="199" t="str">
        <f t="shared" si="157"/>
        <v/>
      </c>
      <c r="BO1333" s="199" t="str">
        <f t="shared" si="158"/>
        <v/>
      </c>
      <c r="BP1333" s="199" t="str">
        <f t="shared" si="159"/>
        <v/>
      </c>
      <c r="BQ1333" s="202" t="str">
        <f t="shared" si="160"/>
        <v/>
      </c>
      <c r="BR1333" s="200" t="str">
        <f t="shared" si="161"/>
        <v/>
      </c>
      <c r="BS1333" s="202" t="str">
        <f t="shared" si="162"/>
        <v/>
      </c>
    </row>
    <row r="1334" spans="1:71" ht="7.25" customHeight="1">
      <c r="A1334" s="21"/>
      <c r="B1334" s="21"/>
      <c r="C1334" s="21"/>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R1334" s="127" t="str">
        <f>IF(AS1334="","",MAX(AR$868:AR1333)+1)</f>
        <v/>
      </c>
      <c r="BD1334" s="127" t="str">
        <f>IF(BE1334="","",MAX(BD$868:BD1333)+1)</f>
        <v/>
      </c>
      <c r="BG1334" s="200" t="str">
        <f t="shared" si="150"/>
        <v/>
      </c>
      <c r="BH1334" s="199" t="str">
        <f t="shared" si="151"/>
        <v/>
      </c>
      <c r="BI1334" s="199" t="str">
        <f t="shared" si="152"/>
        <v/>
      </c>
      <c r="BJ1334" s="199" t="str">
        <f t="shared" si="153"/>
        <v/>
      </c>
      <c r="BK1334" s="199" t="str">
        <f t="shared" si="154"/>
        <v/>
      </c>
      <c r="BL1334" s="199" t="str">
        <f t="shared" si="155"/>
        <v/>
      </c>
      <c r="BM1334" s="199" t="str">
        <f t="shared" si="156"/>
        <v/>
      </c>
      <c r="BN1334" s="199" t="str">
        <f t="shared" si="157"/>
        <v/>
      </c>
      <c r="BO1334" s="199" t="str">
        <f t="shared" si="158"/>
        <v/>
      </c>
      <c r="BP1334" s="199" t="str">
        <f t="shared" si="159"/>
        <v/>
      </c>
      <c r="BQ1334" s="202" t="str">
        <f t="shared" si="160"/>
        <v/>
      </c>
      <c r="BR1334" s="200" t="str">
        <f t="shared" si="161"/>
        <v/>
      </c>
      <c r="BS1334" s="202" t="str">
        <f t="shared" si="162"/>
        <v/>
      </c>
    </row>
    <row r="1335" spans="1:71" ht="20.149999999999999" customHeight="1">
      <c r="A1335" s="53"/>
      <c r="B1335" s="368" t="s">
        <v>150</v>
      </c>
      <c r="C1335" s="368"/>
      <c r="D1335" s="368"/>
      <c r="E1335" s="368"/>
      <c r="F1335" s="368"/>
      <c r="G1335" s="368"/>
      <c r="H1335" s="361" t="s">
        <v>2735</v>
      </c>
      <c r="I1335" s="361"/>
      <c r="J1335" s="361"/>
      <c r="K1335" s="361" t="s">
        <v>395</v>
      </c>
      <c r="L1335" s="361"/>
      <c r="M1335" s="361"/>
      <c r="N1335" s="361"/>
      <c r="O1335" s="361" t="s">
        <v>530</v>
      </c>
      <c r="P1335" s="361"/>
      <c r="Q1335" s="361"/>
      <c r="R1335" s="361"/>
      <c r="S1335" s="361"/>
      <c r="T1335" s="361"/>
      <c r="U1335" s="361"/>
      <c r="V1335" s="361"/>
      <c r="W1335" s="361"/>
      <c r="X1335" s="361"/>
      <c r="Y1335" s="361"/>
      <c r="Z1335" s="361"/>
      <c r="AA1335" s="361"/>
      <c r="AB1335" s="361"/>
      <c r="AC1335" s="347" t="s">
        <v>392</v>
      </c>
      <c r="AD1335" s="347"/>
      <c r="AE1335" s="347"/>
      <c r="AF1335" s="21"/>
      <c r="AR1335" s="127" t="str">
        <f>IF(AS1335="","",MAX(AR$868:AR1334)+1)</f>
        <v/>
      </c>
      <c r="BD1335" s="127" t="str">
        <f>IF(BE1335="","",MAX(BD$868:BD1334)+1)</f>
        <v/>
      </c>
      <c r="BG1335" s="200" t="str">
        <f t="shared" si="150"/>
        <v/>
      </c>
      <c r="BH1335" s="199" t="str">
        <f t="shared" si="151"/>
        <v/>
      </c>
      <c r="BI1335" s="199" t="str">
        <f t="shared" si="152"/>
        <v/>
      </c>
      <c r="BJ1335" s="199" t="str">
        <f t="shared" si="153"/>
        <v/>
      </c>
      <c r="BK1335" s="199" t="str">
        <f t="shared" si="154"/>
        <v/>
      </c>
      <c r="BL1335" s="199" t="str">
        <f t="shared" si="155"/>
        <v/>
      </c>
      <c r="BM1335" s="199" t="str">
        <f t="shared" si="156"/>
        <v/>
      </c>
      <c r="BN1335" s="199" t="str">
        <f t="shared" si="157"/>
        <v/>
      </c>
      <c r="BO1335" s="199" t="str">
        <f t="shared" si="158"/>
        <v/>
      </c>
      <c r="BP1335" s="199" t="str">
        <f t="shared" si="159"/>
        <v/>
      </c>
      <c r="BQ1335" s="202" t="str">
        <f t="shared" si="160"/>
        <v/>
      </c>
      <c r="BR1335" s="200" t="str">
        <f t="shared" si="161"/>
        <v/>
      </c>
      <c r="BS1335" s="202" t="str">
        <f t="shared" si="162"/>
        <v/>
      </c>
    </row>
    <row r="1336" spans="1:71" ht="7.25" customHeight="1">
      <c r="A1336" s="21"/>
      <c r="B1336" s="21"/>
      <c r="C1336" s="21"/>
      <c r="D1336" s="21"/>
      <c r="E1336" s="21"/>
      <c r="F1336" s="21"/>
      <c r="G1336" s="21"/>
      <c r="H1336" s="21"/>
      <c r="I1336" s="21"/>
      <c r="J1336" s="21"/>
      <c r="K1336" s="21"/>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R1336" s="127" t="str">
        <f>IF(AS1336="","",MAX(AR$868:AR1335)+1)</f>
        <v/>
      </c>
      <c r="BD1336" s="127" t="str">
        <f>IF(BE1336="","",MAX(BD$868:BD1335)+1)</f>
        <v/>
      </c>
      <c r="BG1336" s="200" t="str">
        <f t="shared" si="150"/>
        <v/>
      </c>
      <c r="BH1336" s="199" t="str">
        <f t="shared" si="151"/>
        <v/>
      </c>
      <c r="BI1336" s="199" t="str">
        <f t="shared" si="152"/>
        <v/>
      </c>
      <c r="BJ1336" s="199" t="str">
        <f t="shared" si="153"/>
        <v/>
      </c>
      <c r="BK1336" s="199" t="str">
        <f t="shared" si="154"/>
        <v/>
      </c>
      <c r="BL1336" s="199" t="str">
        <f t="shared" si="155"/>
        <v/>
      </c>
      <c r="BM1336" s="199" t="str">
        <f t="shared" si="156"/>
        <v/>
      </c>
      <c r="BN1336" s="199" t="str">
        <f t="shared" si="157"/>
        <v/>
      </c>
      <c r="BO1336" s="199" t="str">
        <f t="shared" si="158"/>
        <v/>
      </c>
      <c r="BP1336" s="199" t="str">
        <f t="shared" si="159"/>
        <v/>
      </c>
      <c r="BQ1336" s="202" t="str">
        <f t="shared" si="160"/>
        <v/>
      </c>
      <c r="BR1336" s="200" t="str">
        <f t="shared" si="161"/>
        <v/>
      </c>
      <c r="BS1336" s="202" t="str">
        <f t="shared" si="162"/>
        <v/>
      </c>
    </row>
    <row r="1337" spans="1:71" ht="25.25" customHeight="1">
      <c r="A1337" s="53"/>
      <c r="B1337" s="308" t="s">
        <v>768</v>
      </c>
      <c r="C1337" s="308"/>
      <c r="D1337" s="308"/>
      <c r="E1337" s="308"/>
      <c r="F1337" s="308"/>
      <c r="G1337" s="308"/>
      <c r="H1337" s="372">
        <f>VLOOKUP($AG1337,PriceList,3,FALSE)</f>
        <v>7.45</v>
      </c>
      <c r="I1337" s="372"/>
      <c r="J1337" s="373"/>
      <c r="K1337" s="342"/>
      <c r="L1337" s="343"/>
      <c r="M1337" s="343"/>
      <c r="N1337" s="344"/>
      <c r="O1337" s="341"/>
      <c r="P1337" s="341"/>
      <c r="Q1337" s="340"/>
      <c r="R1337" s="340"/>
      <c r="S1337" s="341"/>
      <c r="T1337" s="341"/>
      <c r="U1337" s="340"/>
      <c r="V1337" s="340"/>
      <c r="W1337" s="341"/>
      <c r="X1337" s="341"/>
      <c r="Y1337" s="340"/>
      <c r="Z1337" s="340"/>
      <c r="AA1337" s="341"/>
      <c r="AB1337" s="341"/>
      <c r="AC1337" s="345">
        <f>(SUM(O1337:AB1338))*H1337</f>
        <v>0</v>
      </c>
      <c r="AD1337" s="346"/>
      <c r="AE1337" s="346"/>
      <c r="AF1337" s="21"/>
      <c r="AG1337" s="339" t="s">
        <v>769</v>
      </c>
      <c r="AJ1337" s="90" t="b">
        <f>OR(ISERROR(AC1337),ISERROR(H1337))</f>
        <v>0</v>
      </c>
      <c r="AQ1337" s="63" t="str">
        <f>IFERROR(LEFT(B1337,SEARCH("
",B1337)),B1337)</f>
        <v>Blue Paper Roll</v>
      </c>
      <c r="AR1337" s="127" t="str">
        <f>IF(AS1337="","",MAX(AR$868:AR1336)+1)</f>
        <v/>
      </c>
      <c r="AS1337" s="176" t="str">
        <f>IF(SUM(O1337:AB1337)&gt;0,AQ1337,"")</f>
        <v/>
      </c>
      <c r="AT1337" s="177" t="str">
        <f>IF(O1337&gt;0,O1337,"")</f>
        <v/>
      </c>
      <c r="AU1337" s="178" t="str">
        <f>IF(Q1337&gt;0,Q1337,"")</f>
        <v/>
      </c>
      <c r="AV1337" s="178" t="str">
        <f>IF(S1337&gt;0,S1337,"")</f>
        <v/>
      </c>
      <c r="AW1337" s="178" t="str">
        <f>IF(U1337&gt;0,U1337,"")</f>
        <v/>
      </c>
      <c r="AX1337" s="178" t="str">
        <f>IF(W1337&gt;0,W1337,"")</f>
        <v/>
      </c>
      <c r="AY1337" s="179" t="str">
        <f>IF(Y1337&gt;0,Y1337,"")</f>
        <v/>
      </c>
      <c r="AZ1337" s="179" t="str">
        <f>IF(AA1337&gt;0,AA1337,"")</f>
        <v/>
      </c>
      <c r="BA1337" s="179" t="str">
        <f>IF(SUM(O1337:AB1337)&gt;0,(SUM(O1337:AB1337)*H1337),"")</f>
        <v/>
      </c>
      <c r="BB1337" s="179" t="str">
        <f>IF(SUM(O1337:AB1337)&gt;0,K1337,"")</f>
        <v/>
      </c>
      <c r="BC1337" s="196" t="str">
        <f>IF(SUM(O1337:AB1337)&gt;0,"ITEM","")</f>
        <v/>
      </c>
      <c r="BD1337" s="127" t="str">
        <f>IF(BE1337="","",MAX(BD$868:BD1336)+1)</f>
        <v/>
      </c>
      <c r="BG1337" s="200" t="str">
        <f t="shared" si="150"/>
        <v/>
      </c>
      <c r="BH1337" s="199" t="str">
        <f t="shared" si="151"/>
        <v/>
      </c>
      <c r="BI1337" s="199" t="str">
        <f t="shared" si="152"/>
        <v/>
      </c>
      <c r="BJ1337" s="199" t="str">
        <f t="shared" si="153"/>
        <v/>
      </c>
      <c r="BK1337" s="199" t="str">
        <f t="shared" si="154"/>
        <v/>
      </c>
      <c r="BL1337" s="199" t="str">
        <f t="shared" si="155"/>
        <v/>
      </c>
      <c r="BM1337" s="199" t="str">
        <f t="shared" si="156"/>
        <v/>
      </c>
      <c r="BN1337" s="199" t="str">
        <f t="shared" si="157"/>
        <v/>
      </c>
      <c r="BO1337" s="199" t="str">
        <f t="shared" si="158"/>
        <v/>
      </c>
      <c r="BP1337" s="199" t="str">
        <f t="shared" si="159"/>
        <v/>
      </c>
      <c r="BQ1337" s="202" t="str">
        <f t="shared" si="160"/>
        <v/>
      </c>
      <c r="BR1337" s="200" t="str">
        <f t="shared" si="161"/>
        <v/>
      </c>
      <c r="BS1337" s="202" t="str">
        <f t="shared" si="162"/>
        <v/>
      </c>
    </row>
    <row r="1338" spans="1:71" ht="25.25" customHeight="1">
      <c r="A1338" s="53"/>
      <c r="B1338" s="308"/>
      <c r="C1338" s="308"/>
      <c r="D1338" s="308"/>
      <c r="E1338" s="308"/>
      <c r="F1338" s="308"/>
      <c r="G1338" s="308"/>
      <c r="H1338" s="372"/>
      <c r="I1338" s="372"/>
      <c r="J1338" s="373"/>
      <c r="K1338" s="342"/>
      <c r="L1338" s="343"/>
      <c r="M1338" s="343"/>
      <c r="N1338" s="344"/>
      <c r="O1338" s="341"/>
      <c r="P1338" s="341"/>
      <c r="Q1338" s="340"/>
      <c r="R1338" s="340"/>
      <c r="S1338" s="341"/>
      <c r="T1338" s="341"/>
      <c r="U1338" s="340"/>
      <c r="V1338" s="340"/>
      <c r="W1338" s="341"/>
      <c r="X1338" s="341"/>
      <c r="Y1338" s="340"/>
      <c r="Z1338" s="340"/>
      <c r="AA1338" s="341"/>
      <c r="AB1338" s="341"/>
      <c r="AC1338" s="345"/>
      <c r="AD1338" s="346"/>
      <c r="AE1338" s="346"/>
      <c r="AF1338" s="21"/>
      <c r="AG1338" s="339"/>
      <c r="AQ1338" s="63" t="str">
        <f>IFERROR(LEFT(B1337,SEARCH("
",B1337)),B1337)</f>
        <v>Blue Paper Roll</v>
      </c>
      <c r="AR1338" s="127" t="str">
        <f>IF(AS1338="","",MAX(AR$868:AR1337)+1)</f>
        <v/>
      </c>
      <c r="AS1338" s="140" t="str">
        <f>IF(SUM(O1338:AB1338)&gt;0,AQ1338,"")</f>
        <v/>
      </c>
      <c r="AT1338" s="175" t="str">
        <f>IF(O1338&gt;0,O1338,"")</f>
        <v/>
      </c>
      <c r="AU1338" s="143" t="str">
        <f>IF(Q1338&gt;0,Q1338,"")</f>
        <v/>
      </c>
      <c r="AV1338" s="143" t="str">
        <f>IF(S1338&gt;0,S1338,"")</f>
        <v/>
      </c>
      <c r="AW1338" s="143" t="str">
        <f>IF(U1338&gt;0,U1338,"")</f>
        <v/>
      </c>
      <c r="AX1338" s="143" t="str">
        <f>IF(W1338&gt;0,W1338,"")</f>
        <v/>
      </c>
      <c r="AY1338" s="144" t="str">
        <f>IF(Y1338&gt;0,Y1338,"")</f>
        <v/>
      </c>
      <c r="AZ1338" s="144" t="str">
        <f>IF(AA1338&gt;0,AA1338,"")</f>
        <v/>
      </c>
      <c r="BA1338" s="179" t="str">
        <f>IF(SUM(O1338:AB1338)&gt;0,(SUM(O1338:AB1338)*H1337),"")</f>
        <v/>
      </c>
      <c r="BB1338" s="179" t="str">
        <f>IF(SUM(O1338:AB1338)&gt;0,K1338,"")</f>
        <v/>
      </c>
      <c r="BC1338" s="197" t="str">
        <f>IF(SUM(O1338:AB1338)&gt;0,"ITEM","")</f>
        <v/>
      </c>
      <c r="BD1338" s="127" t="str">
        <f>IF(BE1338="","",MAX(BD$868:BD1337)+1)</f>
        <v/>
      </c>
      <c r="BG1338" s="200" t="str">
        <f t="shared" si="150"/>
        <v/>
      </c>
      <c r="BH1338" s="199" t="str">
        <f t="shared" si="151"/>
        <v/>
      </c>
      <c r="BI1338" s="199" t="str">
        <f t="shared" si="152"/>
        <v/>
      </c>
      <c r="BJ1338" s="199" t="str">
        <f t="shared" si="153"/>
        <v/>
      </c>
      <c r="BK1338" s="199" t="str">
        <f t="shared" si="154"/>
        <v/>
      </c>
      <c r="BL1338" s="199" t="str">
        <f t="shared" si="155"/>
        <v/>
      </c>
      <c r="BM1338" s="199" t="str">
        <f t="shared" si="156"/>
        <v/>
      </c>
      <c r="BN1338" s="199" t="str">
        <f t="shared" si="157"/>
        <v/>
      </c>
      <c r="BO1338" s="199" t="str">
        <f t="shared" si="158"/>
        <v/>
      </c>
      <c r="BP1338" s="199" t="str">
        <f t="shared" si="159"/>
        <v/>
      </c>
      <c r="BQ1338" s="202" t="str">
        <f t="shared" si="160"/>
        <v/>
      </c>
      <c r="BR1338" s="200" t="str">
        <f t="shared" si="161"/>
        <v/>
      </c>
      <c r="BS1338" s="202" t="str">
        <f t="shared" si="162"/>
        <v/>
      </c>
    </row>
    <row r="1339" spans="1:71" ht="7.25" customHeight="1">
      <c r="A1339" s="21"/>
      <c r="B1339" s="294"/>
      <c r="C1339" s="294"/>
      <c r="D1339" s="294"/>
      <c r="E1339" s="294"/>
      <c r="F1339" s="294"/>
      <c r="G1339" s="294"/>
      <c r="H1339" s="21"/>
      <c r="I1339" s="21"/>
      <c r="J1339" s="21"/>
      <c r="K1339" s="21"/>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R1339" s="127" t="str">
        <f>IF(AS1339="","",MAX(AR$868:AR1338)+1)</f>
        <v/>
      </c>
      <c r="BD1339" s="127" t="str">
        <f>IF(BE1339="","",MAX(BD$868:BD1338)+1)</f>
        <v/>
      </c>
      <c r="BG1339" s="200" t="str">
        <f t="shared" si="150"/>
        <v/>
      </c>
      <c r="BH1339" s="199" t="str">
        <f t="shared" si="151"/>
        <v/>
      </c>
      <c r="BI1339" s="199" t="str">
        <f t="shared" si="152"/>
        <v/>
      </c>
      <c r="BJ1339" s="199" t="str">
        <f t="shared" si="153"/>
        <v/>
      </c>
      <c r="BK1339" s="199" t="str">
        <f t="shared" si="154"/>
        <v/>
      </c>
      <c r="BL1339" s="199" t="str">
        <f t="shared" si="155"/>
        <v/>
      </c>
      <c r="BM1339" s="199" t="str">
        <f t="shared" si="156"/>
        <v/>
      </c>
      <c r="BN1339" s="199" t="str">
        <f t="shared" si="157"/>
        <v/>
      </c>
      <c r="BO1339" s="199" t="str">
        <f t="shared" si="158"/>
        <v/>
      </c>
      <c r="BP1339" s="199" t="str">
        <f t="shared" si="159"/>
        <v/>
      </c>
      <c r="BQ1339" s="202" t="str">
        <f t="shared" si="160"/>
        <v/>
      </c>
      <c r="BR1339" s="200" t="str">
        <f t="shared" si="161"/>
        <v/>
      </c>
      <c r="BS1339" s="202" t="str">
        <f t="shared" si="162"/>
        <v/>
      </c>
    </row>
    <row r="1340" spans="1:71" ht="25.25" hidden="1" customHeight="1">
      <c r="A1340" s="53"/>
      <c r="B1340" s="308"/>
      <c r="C1340" s="308"/>
      <c r="D1340" s="308"/>
      <c r="E1340" s="308"/>
      <c r="F1340" s="308"/>
      <c r="G1340" s="308"/>
      <c r="H1340" s="372"/>
      <c r="I1340" s="372"/>
      <c r="J1340" s="373"/>
      <c r="K1340" s="342"/>
      <c r="L1340" s="343"/>
      <c r="M1340" s="343"/>
      <c r="N1340" s="344"/>
      <c r="O1340" s="341"/>
      <c r="P1340" s="341"/>
      <c r="Q1340" s="340"/>
      <c r="R1340" s="340"/>
      <c r="S1340" s="341"/>
      <c r="T1340" s="341"/>
      <c r="U1340" s="340"/>
      <c r="V1340" s="340"/>
      <c r="W1340" s="341"/>
      <c r="X1340" s="341"/>
      <c r="Y1340" s="340"/>
      <c r="Z1340" s="340"/>
      <c r="AA1340" s="341"/>
      <c r="AB1340" s="341"/>
      <c r="AC1340" s="345">
        <f>(SUM(O1340:AB1341))*H1340</f>
        <v>0</v>
      </c>
      <c r="AD1340" s="346"/>
      <c r="AE1340" s="346"/>
      <c r="AF1340" s="21"/>
      <c r="AG1340" s="339"/>
      <c r="AJ1340" s="90" t="b">
        <f>OR(ISERROR(AC1340),ISERROR(H1340))</f>
        <v>0</v>
      </c>
      <c r="AQ1340" s="63">
        <f>IFERROR(LEFT(B1340,SEARCH("
",B1340)),B1340)</f>
        <v>0</v>
      </c>
      <c r="AR1340" s="127" t="str">
        <f>IF(AS1340="","",MAX(AR$868:AR1339)+1)</f>
        <v/>
      </c>
      <c r="AS1340" s="176" t="str">
        <f>IF(SUM(O1340:AB1340)&gt;0,AQ1340,"")</f>
        <v/>
      </c>
      <c r="AT1340" s="177" t="str">
        <f>IF(O1340&gt;0,O1340,"")</f>
        <v/>
      </c>
      <c r="AU1340" s="178" t="str">
        <f>IF(Q1340&gt;0,Q1340,"")</f>
        <v/>
      </c>
      <c r="AV1340" s="178" t="str">
        <f>IF(S1340&gt;0,S1340,"")</f>
        <v/>
      </c>
      <c r="AW1340" s="178" t="str">
        <f>IF(U1340&gt;0,U1340,"")</f>
        <v/>
      </c>
      <c r="AX1340" s="178" t="str">
        <f>IF(W1340&gt;0,W1340,"")</f>
        <v/>
      </c>
      <c r="AY1340" s="179" t="str">
        <f>IF(Y1340&gt;0,Y1340,"")</f>
        <v/>
      </c>
      <c r="AZ1340" s="179" t="str">
        <f>IF(AA1340&gt;0,AA1340,"")</f>
        <v/>
      </c>
      <c r="BA1340" s="179" t="str">
        <f>IF(SUM(O1340:AB1340)&gt;0,(SUM(O1340:AB1340)*H1340),"")</f>
        <v/>
      </c>
      <c r="BB1340" s="179" t="str">
        <f>IF(SUM(O1340:AB1340)&gt;0,K1340,"")</f>
        <v/>
      </c>
      <c r="BC1340" s="196" t="str">
        <f>IF(SUM(O1340:AB1340)&gt;0,"ITEM","")</f>
        <v/>
      </c>
      <c r="BD1340" s="127" t="str">
        <f>IF(BE1340="","",MAX(BD$868:BD1339)+1)</f>
        <v/>
      </c>
      <c r="BG1340" s="200" t="str">
        <f t="shared" si="150"/>
        <v/>
      </c>
      <c r="BH1340" s="199" t="str">
        <f t="shared" si="151"/>
        <v/>
      </c>
      <c r="BI1340" s="199" t="str">
        <f t="shared" si="152"/>
        <v/>
      </c>
      <c r="BJ1340" s="199" t="str">
        <f t="shared" si="153"/>
        <v/>
      </c>
      <c r="BK1340" s="199" t="str">
        <f t="shared" si="154"/>
        <v/>
      </c>
      <c r="BL1340" s="199" t="str">
        <f t="shared" si="155"/>
        <v/>
      </c>
      <c r="BM1340" s="199" t="str">
        <f t="shared" si="156"/>
        <v/>
      </c>
      <c r="BN1340" s="199" t="str">
        <f t="shared" si="157"/>
        <v/>
      </c>
      <c r="BO1340" s="199" t="str">
        <f t="shared" si="158"/>
        <v/>
      </c>
      <c r="BP1340" s="199" t="str">
        <f t="shared" si="159"/>
        <v/>
      </c>
      <c r="BQ1340" s="202" t="str">
        <f t="shared" si="160"/>
        <v/>
      </c>
      <c r="BR1340" s="200" t="str">
        <f t="shared" si="161"/>
        <v/>
      </c>
      <c r="BS1340" s="202" t="str">
        <f t="shared" si="162"/>
        <v/>
      </c>
    </row>
    <row r="1341" spans="1:71" ht="25.25" hidden="1" customHeight="1">
      <c r="A1341" s="53"/>
      <c r="B1341" s="308"/>
      <c r="C1341" s="308"/>
      <c r="D1341" s="308"/>
      <c r="E1341" s="308"/>
      <c r="F1341" s="308"/>
      <c r="G1341" s="308"/>
      <c r="H1341" s="372"/>
      <c r="I1341" s="372"/>
      <c r="J1341" s="373"/>
      <c r="K1341" s="342"/>
      <c r="L1341" s="343"/>
      <c r="M1341" s="343"/>
      <c r="N1341" s="344"/>
      <c r="O1341" s="341"/>
      <c r="P1341" s="341"/>
      <c r="Q1341" s="340"/>
      <c r="R1341" s="340"/>
      <c r="S1341" s="341"/>
      <c r="T1341" s="341"/>
      <c r="U1341" s="340"/>
      <c r="V1341" s="340"/>
      <c r="W1341" s="341"/>
      <c r="X1341" s="341"/>
      <c r="Y1341" s="340"/>
      <c r="Z1341" s="340"/>
      <c r="AA1341" s="341"/>
      <c r="AB1341" s="341"/>
      <c r="AC1341" s="345"/>
      <c r="AD1341" s="346"/>
      <c r="AE1341" s="346"/>
      <c r="AF1341" s="21"/>
      <c r="AG1341" s="339"/>
      <c r="AQ1341" s="63">
        <f>IFERROR(LEFT(B1340,SEARCH("
",B1340)),B1340)</f>
        <v>0</v>
      </c>
      <c r="AR1341" s="127" t="str">
        <f>IF(AS1341="","",MAX(AR$868:AR1340)+1)</f>
        <v/>
      </c>
      <c r="AS1341" s="140" t="str">
        <f>IF(SUM(O1341:AB1341)&gt;0,AQ1341,"")</f>
        <v/>
      </c>
      <c r="AT1341" s="175" t="str">
        <f>IF(O1341&gt;0,O1341,"")</f>
        <v/>
      </c>
      <c r="AU1341" s="143" t="str">
        <f>IF(Q1341&gt;0,Q1341,"")</f>
        <v/>
      </c>
      <c r="AV1341" s="143" t="str">
        <f>IF(S1341&gt;0,S1341,"")</f>
        <v/>
      </c>
      <c r="AW1341" s="143" t="str">
        <f>IF(U1341&gt;0,U1341,"")</f>
        <v/>
      </c>
      <c r="AX1341" s="143" t="str">
        <f>IF(W1341&gt;0,W1341,"")</f>
        <v/>
      </c>
      <c r="AY1341" s="144" t="str">
        <f>IF(Y1341&gt;0,Y1341,"")</f>
        <v/>
      </c>
      <c r="AZ1341" s="144" t="str">
        <f>IF(AA1341&gt;0,AA1341,"")</f>
        <v/>
      </c>
      <c r="BA1341" s="179" t="str">
        <f>IF(SUM(O1341:AB1341)&gt;0,(SUM(O1341:AB1341)*H1340),"")</f>
        <v/>
      </c>
      <c r="BB1341" s="179" t="str">
        <f>IF(SUM(O1341:AB1341)&gt;0,K1341,"")</f>
        <v/>
      </c>
      <c r="BC1341" s="197" t="str">
        <f>IF(SUM(O1341:AB1341)&gt;0,"ITEM","")</f>
        <v/>
      </c>
      <c r="BD1341" s="127" t="str">
        <f>IF(BE1341="","",MAX(BD$868:BD1340)+1)</f>
        <v/>
      </c>
      <c r="BG1341" s="200" t="str">
        <f t="shared" si="150"/>
        <v/>
      </c>
      <c r="BH1341" s="199" t="str">
        <f t="shared" si="151"/>
        <v/>
      </c>
      <c r="BI1341" s="199" t="str">
        <f t="shared" si="152"/>
        <v/>
      </c>
      <c r="BJ1341" s="199" t="str">
        <f t="shared" si="153"/>
        <v/>
      </c>
      <c r="BK1341" s="199" t="str">
        <f t="shared" si="154"/>
        <v/>
      </c>
      <c r="BL1341" s="199" t="str">
        <f t="shared" si="155"/>
        <v/>
      </c>
      <c r="BM1341" s="199" t="str">
        <f t="shared" si="156"/>
        <v/>
      </c>
      <c r="BN1341" s="199" t="str">
        <f t="shared" si="157"/>
        <v/>
      </c>
      <c r="BO1341" s="199" t="str">
        <f t="shared" si="158"/>
        <v/>
      </c>
      <c r="BP1341" s="199" t="str">
        <f t="shared" si="159"/>
        <v/>
      </c>
      <c r="BQ1341" s="202" t="str">
        <f t="shared" si="160"/>
        <v/>
      </c>
      <c r="BR1341" s="200" t="str">
        <f t="shared" si="161"/>
        <v/>
      </c>
      <c r="BS1341" s="202" t="str">
        <f t="shared" si="162"/>
        <v/>
      </c>
    </row>
    <row r="1342" spans="1:71" ht="7.25" hidden="1" customHeight="1">
      <c r="A1342" s="21"/>
      <c r="B1342" s="294"/>
      <c r="C1342" s="294"/>
      <c r="D1342" s="294"/>
      <c r="E1342" s="294"/>
      <c r="F1342" s="294"/>
      <c r="G1342" s="294"/>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R1342" s="127" t="str">
        <f>IF(AS1342="","",MAX(AR$868:AR1341)+1)</f>
        <v/>
      </c>
      <c r="BD1342" s="127" t="str">
        <f>IF(BE1342="","",MAX(BD$868:BD1341)+1)</f>
        <v/>
      </c>
      <c r="BG1342" s="200" t="str">
        <f t="shared" si="150"/>
        <v/>
      </c>
      <c r="BH1342" s="199" t="str">
        <f t="shared" si="151"/>
        <v/>
      </c>
      <c r="BI1342" s="199" t="str">
        <f t="shared" si="152"/>
        <v/>
      </c>
      <c r="BJ1342" s="199" t="str">
        <f t="shared" si="153"/>
        <v/>
      </c>
      <c r="BK1342" s="199" t="str">
        <f t="shared" si="154"/>
        <v/>
      </c>
      <c r="BL1342" s="199" t="str">
        <f t="shared" si="155"/>
        <v/>
      </c>
      <c r="BM1342" s="199" t="str">
        <f t="shared" si="156"/>
        <v/>
      </c>
      <c r="BN1342" s="199" t="str">
        <f t="shared" si="157"/>
        <v/>
      </c>
      <c r="BO1342" s="199" t="str">
        <f t="shared" si="158"/>
        <v/>
      </c>
      <c r="BP1342" s="199" t="str">
        <f t="shared" si="159"/>
        <v/>
      </c>
      <c r="BQ1342" s="202" t="str">
        <f t="shared" si="160"/>
        <v/>
      </c>
      <c r="BR1342" s="200" t="str">
        <f t="shared" si="161"/>
        <v/>
      </c>
      <c r="BS1342" s="202" t="str">
        <f t="shared" si="162"/>
        <v/>
      </c>
    </row>
    <row r="1343" spans="1:71" ht="25.25" customHeight="1">
      <c r="A1343" s="53"/>
      <c r="B1343" s="308" t="s">
        <v>770</v>
      </c>
      <c r="C1343" s="308"/>
      <c r="D1343" s="308"/>
      <c r="E1343" s="308"/>
      <c r="F1343" s="308"/>
      <c r="G1343" s="308"/>
      <c r="H1343" s="372">
        <f>VLOOKUP($AG1343,PriceList,3,FALSE)</f>
        <v>6.7</v>
      </c>
      <c r="I1343" s="372"/>
      <c r="J1343" s="373"/>
      <c r="K1343" s="342"/>
      <c r="L1343" s="343"/>
      <c r="M1343" s="343"/>
      <c r="N1343" s="344"/>
      <c r="O1343" s="341"/>
      <c r="P1343" s="341"/>
      <c r="Q1343" s="340"/>
      <c r="R1343" s="340"/>
      <c r="S1343" s="341"/>
      <c r="T1343" s="341"/>
      <c r="U1343" s="340"/>
      <c r="V1343" s="340"/>
      <c r="W1343" s="341"/>
      <c r="X1343" s="341"/>
      <c r="Y1343" s="340"/>
      <c r="Z1343" s="340"/>
      <c r="AA1343" s="341"/>
      <c r="AB1343" s="341"/>
      <c r="AC1343" s="345">
        <f>(SUM(O1343:AB1344))*H1343</f>
        <v>0</v>
      </c>
      <c r="AD1343" s="346"/>
      <c r="AE1343" s="346"/>
      <c r="AF1343" s="21"/>
      <c r="AG1343" s="339" t="s">
        <v>771</v>
      </c>
      <c r="AJ1343" s="90" t="b">
        <f>OR(ISERROR(AC1343),ISERROR(H1343))</f>
        <v>0</v>
      </c>
      <c r="AQ1343" s="63" t="str">
        <f>IFERROR(LEFT(B1343,SEARCH("
",B1343)),B1343)</f>
        <v>Multi Surface Cleaner</v>
      </c>
      <c r="AR1343" s="127" t="str">
        <f>IF(AS1343="","",MAX(AR$868:AR1342)+1)</f>
        <v/>
      </c>
      <c r="AS1343" s="176" t="str">
        <f>IF(SUM(O1343:AB1343)&gt;0,AQ1343,"")</f>
        <v/>
      </c>
      <c r="AT1343" s="177" t="str">
        <f>IF(O1343&gt;0,O1343,"")</f>
        <v/>
      </c>
      <c r="AU1343" s="178" t="str">
        <f>IF(Q1343&gt;0,Q1343,"")</f>
        <v/>
      </c>
      <c r="AV1343" s="178" t="str">
        <f>IF(S1343&gt;0,S1343,"")</f>
        <v/>
      </c>
      <c r="AW1343" s="178" t="str">
        <f>IF(U1343&gt;0,U1343,"")</f>
        <v/>
      </c>
      <c r="AX1343" s="178" t="str">
        <f>IF(W1343&gt;0,W1343,"")</f>
        <v/>
      </c>
      <c r="AY1343" s="179" t="str">
        <f>IF(Y1343&gt;0,Y1343,"")</f>
        <v/>
      </c>
      <c r="AZ1343" s="179" t="str">
        <f>IF(AA1343&gt;0,AA1343,"")</f>
        <v/>
      </c>
      <c r="BA1343" s="179" t="str">
        <f>IF(SUM(O1343:AB1343)&gt;0,(SUM(O1343:AB1343)*H1343),"")</f>
        <v/>
      </c>
      <c r="BB1343" s="179" t="str">
        <f>IF(SUM(O1343:AB1343)&gt;0,K1343,"")</f>
        <v/>
      </c>
      <c r="BC1343" s="196" t="str">
        <f>IF(SUM(O1343:AB1343)&gt;0,"ITEM","")</f>
        <v/>
      </c>
      <c r="BD1343" s="127" t="str">
        <f>IF(BE1343="","",MAX(BD$868:BD1342)+1)</f>
        <v/>
      </c>
      <c r="BG1343" s="200" t="str">
        <f t="shared" si="150"/>
        <v/>
      </c>
      <c r="BH1343" s="199" t="str">
        <f t="shared" si="151"/>
        <v/>
      </c>
      <c r="BI1343" s="199" t="str">
        <f t="shared" si="152"/>
        <v/>
      </c>
      <c r="BJ1343" s="199" t="str">
        <f t="shared" si="153"/>
        <v/>
      </c>
      <c r="BK1343" s="199" t="str">
        <f t="shared" si="154"/>
        <v/>
      </c>
      <c r="BL1343" s="199" t="str">
        <f t="shared" si="155"/>
        <v/>
      </c>
      <c r="BM1343" s="199" t="str">
        <f t="shared" si="156"/>
        <v/>
      </c>
      <c r="BN1343" s="199" t="str">
        <f t="shared" si="157"/>
        <v/>
      </c>
      <c r="BO1343" s="199" t="str">
        <f t="shared" si="158"/>
        <v/>
      </c>
      <c r="BP1343" s="199" t="str">
        <f t="shared" si="159"/>
        <v/>
      </c>
      <c r="BQ1343" s="202" t="str">
        <f t="shared" si="160"/>
        <v/>
      </c>
      <c r="BR1343" s="200" t="str">
        <f t="shared" si="161"/>
        <v/>
      </c>
      <c r="BS1343" s="202" t="str">
        <f t="shared" si="162"/>
        <v/>
      </c>
    </row>
    <row r="1344" spans="1:71" ht="25.25" customHeight="1">
      <c r="A1344" s="53"/>
      <c r="B1344" s="308"/>
      <c r="C1344" s="308"/>
      <c r="D1344" s="308"/>
      <c r="E1344" s="308"/>
      <c r="F1344" s="308"/>
      <c r="G1344" s="308"/>
      <c r="H1344" s="372"/>
      <c r="I1344" s="372"/>
      <c r="J1344" s="373"/>
      <c r="K1344" s="342"/>
      <c r="L1344" s="343"/>
      <c r="M1344" s="343"/>
      <c r="N1344" s="344"/>
      <c r="O1344" s="341"/>
      <c r="P1344" s="341"/>
      <c r="Q1344" s="340"/>
      <c r="R1344" s="340"/>
      <c r="S1344" s="341"/>
      <c r="T1344" s="341"/>
      <c r="U1344" s="340"/>
      <c r="V1344" s="340"/>
      <c r="W1344" s="341"/>
      <c r="X1344" s="341"/>
      <c r="Y1344" s="340"/>
      <c r="Z1344" s="340"/>
      <c r="AA1344" s="341"/>
      <c r="AB1344" s="341"/>
      <c r="AC1344" s="345"/>
      <c r="AD1344" s="346"/>
      <c r="AE1344" s="346"/>
      <c r="AF1344" s="21"/>
      <c r="AG1344" s="339"/>
      <c r="AQ1344" s="63" t="str">
        <f>IFERROR(LEFT(B1343,SEARCH("
",B1343)),B1343)</f>
        <v>Multi Surface Cleaner</v>
      </c>
      <c r="AR1344" s="127" t="str">
        <f>IF(AS1344="","",MAX(AR$868:AR1343)+1)</f>
        <v/>
      </c>
      <c r="AS1344" s="140" t="str">
        <f>IF(SUM(O1344:AB1344)&gt;0,AQ1344,"")</f>
        <v/>
      </c>
      <c r="AT1344" s="175" t="str">
        <f>IF(O1344&gt;0,O1344,"")</f>
        <v/>
      </c>
      <c r="AU1344" s="143" t="str">
        <f>IF(Q1344&gt;0,Q1344,"")</f>
        <v/>
      </c>
      <c r="AV1344" s="143" t="str">
        <f>IF(S1344&gt;0,S1344,"")</f>
        <v/>
      </c>
      <c r="AW1344" s="143" t="str">
        <f>IF(U1344&gt;0,U1344,"")</f>
        <v/>
      </c>
      <c r="AX1344" s="143" t="str">
        <f>IF(W1344&gt;0,W1344,"")</f>
        <v/>
      </c>
      <c r="AY1344" s="144" t="str">
        <f>IF(Y1344&gt;0,Y1344,"")</f>
        <v/>
      </c>
      <c r="AZ1344" s="144" t="str">
        <f>IF(AA1344&gt;0,AA1344,"")</f>
        <v/>
      </c>
      <c r="BA1344" s="179" t="str">
        <f>IF(SUM(O1344:AB1344)&gt;0,(SUM(O1344:AB1344)*H1343),"")</f>
        <v/>
      </c>
      <c r="BB1344" s="179" t="str">
        <f>IF(SUM(O1344:AB1344)&gt;0,K1344,"")</f>
        <v/>
      </c>
      <c r="BC1344" s="197" t="str">
        <f>IF(SUM(O1344:AB1344)&gt;0,"ITEM","")</f>
        <v/>
      </c>
      <c r="BD1344" s="127" t="str">
        <f>IF(BE1344="","",MAX(BD$868:BD1343)+1)</f>
        <v/>
      </c>
      <c r="BG1344" s="200" t="str">
        <f t="shared" si="150"/>
        <v/>
      </c>
      <c r="BH1344" s="199" t="str">
        <f t="shared" si="151"/>
        <v/>
      </c>
      <c r="BI1344" s="199" t="str">
        <f t="shared" si="152"/>
        <v/>
      </c>
      <c r="BJ1344" s="199" t="str">
        <f t="shared" si="153"/>
        <v/>
      </c>
      <c r="BK1344" s="199" t="str">
        <f t="shared" si="154"/>
        <v/>
      </c>
      <c r="BL1344" s="199" t="str">
        <f t="shared" si="155"/>
        <v/>
      </c>
      <c r="BM1344" s="199" t="str">
        <f t="shared" si="156"/>
        <v/>
      </c>
      <c r="BN1344" s="199" t="str">
        <f t="shared" si="157"/>
        <v/>
      </c>
      <c r="BO1344" s="199" t="str">
        <f t="shared" si="158"/>
        <v/>
      </c>
      <c r="BP1344" s="199" t="str">
        <f t="shared" si="159"/>
        <v/>
      </c>
      <c r="BQ1344" s="202" t="str">
        <f t="shared" si="160"/>
        <v/>
      </c>
      <c r="BR1344" s="200" t="str">
        <f t="shared" si="161"/>
        <v/>
      </c>
      <c r="BS1344" s="202" t="str">
        <f t="shared" si="162"/>
        <v/>
      </c>
    </row>
    <row r="1345" spans="1:71" ht="7.25" customHeight="1">
      <c r="A1345" s="21"/>
      <c r="B1345" s="294"/>
      <c r="C1345" s="294"/>
      <c r="D1345" s="294"/>
      <c r="E1345" s="294"/>
      <c r="F1345" s="294"/>
      <c r="G1345" s="294"/>
      <c r="H1345" s="21"/>
      <c r="I1345" s="21"/>
      <c r="J1345" s="21"/>
      <c r="K1345" s="21"/>
      <c r="L1345" s="21"/>
      <c r="M1345" s="21"/>
      <c r="N1345" s="21"/>
      <c r="O1345" s="21"/>
      <c r="P1345" s="21"/>
      <c r="Q1345" s="21"/>
      <c r="R1345" s="21"/>
      <c r="S1345" s="21"/>
      <c r="T1345" s="21"/>
      <c r="U1345" s="21"/>
      <c r="V1345" s="21"/>
      <c r="W1345" s="21"/>
      <c r="X1345" s="21"/>
      <c r="Y1345" s="21"/>
      <c r="Z1345" s="21"/>
      <c r="AA1345" s="21"/>
      <c r="AB1345" s="21"/>
      <c r="AC1345" s="21"/>
      <c r="AD1345" s="21"/>
      <c r="AE1345" s="21"/>
      <c r="AF1345" s="21"/>
      <c r="AR1345" s="127" t="str">
        <f>IF(AS1345="","",MAX(AR$868:AR1344)+1)</f>
        <v/>
      </c>
      <c r="BD1345" s="127" t="str">
        <f>IF(BE1345="","",MAX(BD$868:BD1344)+1)</f>
        <v/>
      </c>
      <c r="BG1345" s="200" t="str">
        <f t="shared" si="150"/>
        <v/>
      </c>
      <c r="BH1345" s="199" t="str">
        <f t="shared" si="151"/>
        <v/>
      </c>
      <c r="BI1345" s="199" t="str">
        <f t="shared" si="152"/>
        <v/>
      </c>
      <c r="BJ1345" s="199" t="str">
        <f t="shared" si="153"/>
        <v/>
      </c>
      <c r="BK1345" s="199" t="str">
        <f t="shared" si="154"/>
        <v/>
      </c>
      <c r="BL1345" s="199" t="str">
        <f t="shared" si="155"/>
        <v/>
      </c>
      <c r="BM1345" s="199" t="str">
        <f t="shared" si="156"/>
        <v/>
      </c>
      <c r="BN1345" s="199" t="str">
        <f t="shared" si="157"/>
        <v/>
      </c>
      <c r="BO1345" s="199" t="str">
        <f t="shared" si="158"/>
        <v/>
      </c>
      <c r="BP1345" s="199" t="str">
        <f t="shared" si="159"/>
        <v/>
      </c>
      <c r="BQ1345" s="202" t="str">
        <f t="shared" si="160"/>
        <v/>
      </c>
      <c r="BR1345" s="200" t="str">
        <f t="shared" si="161"/>
        <v/>
      </c>
      <c r="BS1345" s="202" t="str">
        <f t="shared" si="162"/>
        <v/>
      </c>
    </row>
    <row r="1346" spans="1:71" ht="25.25" customHeight="1">
      <c r="A1346" s="53"/>
      <c r="B1346" s="308" t="s">
        <v>772</v>
      </c>
      <c r="C1346" s="308"/>
      <c r="D1346" s="308"/>
      <c r="E1346" s="308"/>
      <c r="F1346" s="308"/>
      <c r="G1346" s="308"/>
      <c r="H1346" s="372">
        <f>VLOOKUP($AG1346,PriceList,3,FALSE)</f>
        <v>2.7</v>
      </c>
      <c r="I1346" s="372"/>
      <c r="J1346" s="373"/>
      <c r="K1346" s="342"/>
      <c r="L1346" s="343"/>
      <c r="M1346" s="343"/>
      <c r="N1346" s="344"/>
      <c r="O1346" s="341"/>
      <c r="P1346" s="341"/>
      <c r="Q1346" s="340"/>
      <c r="R1346" s="340"/>
      <c r="S1346" s="341"/>
      <c r="T1346" s="341"/>
      <c r="U1346" s="340"/>
      <c r="V1346" s="340"/>
      <c r="W1346" s="341"/>
      <c r="X1346" s="341"/>
      <c r="Y1346" s="340"/>
      <c r="Z1346" s="340"/>
      <c r="AA1346" s="341"/>
      <c r="AB1346" s="341"/>
      <c r="AC1346" s="345">
        <f>(SUM(O1346:AB1347))*H1346</f>
        <v>0</v>
      </c>
      <c r="AD1346" s="346"/>
      <c r="AE1346" s="346"/>
      <c r="AF1346" s="21"/>
      <c r="AG1346" s="339" t="s">
        <v>773</v>
      </c>
      <c r="AJ1346" s="90" t="b">
        <f>OR(ISERROR(AC1346),ISERROR(H1346))</f>
        <v>0</v>
      </c>
      <c r="AQ1346" s="63" t="str">
        <f>IFERROR(LEFT(B1346,SEARCH("
",B1346)),B1346)</f>
        <v>Wipe Cloths x 6</v>
      </c>
      <c r="AR1346" s="127" t="str">
        <f>IF(AS1346="","",MAX(AR$868:AR1345)+1)</f>
        <v/>
      </c>
      <c r="AS1346" s="176" t="str">
        <f>IF(SUM(O1346:AB1346)&gt;0,AQ1346,"")</f>
        <v/>
      </c>
      <c r="AT1346" s="177" t="str">
        <f>IF(O1346&gt;0,O1346,"")</f>
        <v/>
      </c>
      <c r="AU1346" s="178" t="str">
        <f>IF(Q1346&gt;0,Q1346,"")</f>
        <v/>
      </c>
      <c r="AV1346" s="178" t="str">
        <f>IF(S1346&gt;0,S1346,"")</f>
        <v/>
      </c>
      <c r="AW1346" s="178" t="str">
        <f>IF(U1346&gt;0,U1346,"")</f>
        <v/>
      </c>
      <c r="AX1346" s="178" t="str">
        <f>IF(W1346&gt;0,W1346,"")</f>
        <v/>
      </c>
      <c r="AY1346" s="179" t="str">
        <f>IF(Y1346&gt;0,Y1346,"")</f>
        <v/>
      </c>
      <c r="AZ1346" s="179" t="str">
        <f>IF(AA1346&gt;0,AA1346,"")</f>
        <v/>
      </c>
      <c r="BA1346" s="179" t="str">
        <f>IF(SUM(O1346:AB1346)&gt;0,(SUM(O1346:AB1346)*H1346),"")</f>
        <v/>
      </c>
      <c r="BB1346" s="179" t="str">
        <f>IF(SUM(O1346:AB1346)&gt;0,K1346,"")</f>
        <v/>
      </c>
      <c r="BC1346" s="196" t="str">
        <f>IF(SUM(O1346:AB1346)&gt;0,"ITEM","")</f>
        <v/>
      </c>
      <c r="BD1346" s="127" t="str">
        <f>IF(BE1346="","",MAX(BD$868:BD1345)+1)</f>
        <v/>
      </c>
      <c r="BG1346" s="200" t="str">
        <f t="shared" si="150"/>
        <v/>
      </c>
      <c r="BH1346" s="199" t="str">
        <f t="shared" si="151"/>
        <v/>
      </c>
      <c r="BI1346" s="199" t="str">
        <f t="shared" si="152"/>
        <v/>
      </c>
      <c r="BJ1346" s="199" t="str">
        <f t="shared" si="153"/>
        <v/>
      </c>
      <c r="BK1346" s="199" t="str">
        <f t="shared" si="154"/>
        <v/>
      </c>
      <c r="BL1346" s="199" t="str">
        <f t="shared" si="155"/>
        <v/>
      </c>
      <c r="BM1346" s="199" t="str">
        <f t="shared" si="156"/>
        <v/>
      </c>
      <c r="BN1346" s="199" t="str">
        <f t="shared" si="157"/>
        <v/>
      </c>
      <c r="BO1346" s="199" t="str">
        <f t="shared" si="158"/>
        <v/>
      </c>
      <c r="BP1346" s="199" t="str">
        <f t="shared" si="159"/>
        <v/>
      </c>
      <c r="BQ1346" s="202" t="str">
        <f t="shared" si="160"/>
        <v/>
      </c>
      <c r="BR1346" s="200" t="str">
        <f t="shared" si="161"/>
        <v/>
      </c>
      <c r="BS1346" s="202" t="str">
        <f t="shared" si="162"/>
        <v/>
      </c>
    </row>
    <row r="1347" spans="1:71" ht="25.25" customHeight="1">
      <c r="A1347" s="53"/>
      <c r="B1347" s="308"/>
      <c r="C1347" s="308"/>
      <c r="D1347" s="308"/>
      <c r="E1347" s="308"/>
      <c r="F1347" s="308"/>
      <c r="G1347" s="308"/>
      <c r="H1347" s="372"/>
      <c r="I1347" s="372"/>
      <c r="J1347" s="373"/>
      <c r="K1347" s="342"/>
      <c r="L1347" s="343"/>
      <c r="M1347" s="343"/>
      <c r="N1347" s="344"/>
      <c r="O1347" s="341"/>
      <c r="P1347" s="341"/>
      <c r="Q1347" s="340"/>
      <c r="R1347" s="340"/>
      <c r="S1347" s="341"/>
      <c r="T1347" s="341"/>
      <c r="U1347" s="340"/>
      <c r="V1347" s="340"/>
      <c r="W1347" s="341"/>
      <c r="X1347" s="341"/>
      <c r="Y1347" s="340"/>
      <c r="Z1347" s="340"/>
      <c r="AA1347" s="341"/>
      <c r="AB1347" s="341"/>
      <c r="AC1347" s="345"/>
      <c r="AD1347" s="346"/>
      <c r="AE1347" s="346"/>
      <c r="AF1347" s="21"/>
      <c r="AG1347" s="339"/>
      <c r="AQ1347" s="63" t="str">
        <f>IFERROR(LEFT(B1346,SEARCH("
",B1346)),B1346)</f>
        <v>Wipe Cloths x 6</v>
      </c>
      <c r="AR1347" s="127" t="str">
        <f>IF(AS1347="","",MAX(AR$868:AR1346)+1)</f>
        <v/>
      </c>
      <c r="AS1347" s="140" t="str">
        <f>IF(SUM(O1347:AB1347)&gt;0,AQ1347,"")</f>
        <v/>
      </c>
      <c r="AT1347" s="175" t="str">
        <f>IF(O1347&gt;0,O1347,"")</f>
        <v/>
      </c>
      <c r="AU1347" s="143" t="str">
        <f>IF(Q1347&gt;0,Q1347,"")</f>
        <v/>
      </c>
      <c r="AV1347" s="143" t="str">
        <f>IF(S1347&gt;0,S1347,"")</f>
        <v/>
      </c>
      <c r="AW1347" s="143" t="str">
        <f>IF(U1347&gt;0,U1347,"")</f>
        <v/>
      </c>
      <c r="AX1347" s="143" t="str">
        <f>IF(W1347&gt;0,W1347,"")</f>
        <v/>
      </c>
      <c r="AY1347" s="144" t="str">
        <f>IF(Y1347&gt;0,Y1347,"")</f>
        <v/>
      </c>
      <c r="AZ1347" s="144" t="str">
        <f>IF(AA1347&gt;0,AA1347,"")</f>
        <v/>
      </c>
      <c r="BA1347" s="179" t="str">
        <f>IF(SUM(O1347:AB1347)&gt;0,(SUM(O1347:AB1347)*H1346),"")</f>
        <v/>
      </c>
      <c r="BB1347" s="179" t="str">
        <f>IF(SUM(O1347:AB1347)&gt;0,K1347,"")</f>
        <v/>
      </c>
      <c r="BC1347" s="197" t="str">
        <f>IF(SUM(O1347:AB1347)&gt;0,"ITEM","")</f>
        <v/>
      </c>
      <c r="BD1347" s="127" t="str">
        <f>IF(BE1347="","",MAX(BD$868:BD1346)+1)</f>
        <v/>
      </c>
      <c r="BG1347" s="200" t="str">
        <f t="shared" si="150"/>
        <v/>
      </c>
      <c r="BH1347" s="199" t="str">
        <f t="shared" si="151"/>
        <v/>
      </c>
      <c r="BI1347" s="199" t="str">
        <f t="shared" si="152"/>
        <v/>
      </c>
      <c r="BJ1347" s="199" t="str">
        <f t="shared" si="153"/>
        <v/>
      </c>
      <c r="BK1347" s="199" t="str">
        <f t="shared" si="154"/>
        <v/>
      </c>
      <c r="BL1347" s="199" t="str">
        <f t="shared" si="155"/>
        <v/>
      </c>
      <c r="BM1347" s="199" t="str">
        <f t="shared" si="156"/>
        <v/>
      </c>
      <c r="BN1347" s="199" t="str">
        <f t="shared" si="157"/>
        <v/>
      </c>
      <c r="BO1347" s="199" t="str">
        <f t="shared" si="158"/>
        <v/>
      </c>
      <c r="BP1347" s="199" t="str">
        <f t="shared" si="159"/>
        <v/>
      </c>
      <c r="BQ1347" s="202" t="str">
        <f t="shared" si="160"/>
        <v/>
      </c>
      <c r="BR1347" s="200" t="str">
        <f t="shared" si="161"/>
        <v/>
      </c>
      <c r="BS1347" s="202" t="str">
        <f t="shared" si="162"/>
        <v/>
      </c>
    </row>
    <row r="1348" spans="1:71" ht="7.25" customHeight="1">
      <c r="A1348" s="21"/>
      <c r="B1348" s="294"/>
      <c r="C1348" s="294"/>
      <c r="D1348" s="294"/>
      <c r="E1348" s="294"/>
      <c r="F1348" s="294"/>
      <c r="G1348" s="294"/>
      <c r="H1348" s="21"/>
      <c r="I1348" s="21"/>
      <c r="J1348" s="21"/>
      <c r="K1348" s="21"/>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c r="AR1348" s="127" t="str">
        <f>IF(AS1348="","",MAX(AR$868:AR1347)+1)</f>
        <v/>
      </c>
      <c r="BD1348" s="127" t="str">
        <f>IF(BE1348="","",MAX(BD$868:BD1347)+1)</f>
        <v/>
      </c>
      <c r="BG1348" s="200" t="str">
        <f t="shared" si="150"/>
        <v/>
      </c>
      <c r="BH1348" s="199" t="str">
        <f t="shared" si="151"/>
        <v/>
      </c>
      <c r="BI1348" s="199" t="str">
        <f t="shared" si="152"/>
        <v/>
      </c>
      <c r="BJ1348" s="199" t="str">
        <f t="shared" si="153"/>
        <v/>
      </c>
      <c r="BK1348" s="199" t="str">
        <f t="shared" si="154"/>
        <v/>
      </c>
      <c r="BL1348" s="199" t="str">
        <f t="shared" si="155"/>
        <v/>
      </c>
      <c r="BM1348" s="199" t="str">
        <f t="shared" si="156"/>
        <v/>
      </c>
      <c r="BN1348" s="199" t="str">
        <f t="shared" si="157"/>
        <v/>
      </c>
      <c r="BO1348" s="199" t="str">
        <f t="shared" si="158"/>
        <v/>
      </c>
      <c r="BP1348" s="199" t="str">
        <f t="shared" si="159"/>
        <v/>
      </c>
      <c r="BQ1348" s="202" t="str">
        <f t="shared" si="160"/>
        <v/>
      </c>
      <c r="BR1348" s="200" t="str">
        <f t="shared" si="161"/>
        <v/>
      </c>
      <c r="BS1348" s="202" t="str">
        <f t="shared" si="162"/>
        <v/>
      </c>
    </row>
    <row r="1349" spans="1:71" ht="25.25" customHeight="1">
      <c r="A1349" s="53"/>
      <c r="B1349" s="308" t="s">
        <v>774</v>
      </c>
      <c r="C1349" s="308"/>
      <c r="D1349" s="308"/>
      <c r="E1349" s="308"/>
      <c r="F1349" s="308"/>
      <c r="G1349" s="308"/>
      <c r="H1349" s="372">
        <f>VLOOKUP($AG1349,PriceList,3,FALSE)</f>
        <v>5.3</v>
      </c>
      <c r="I1349" s="372"/>
      <c r="J1349" s="373"/>
      <c r="K1349" s="342"/>
      <c r="L1349" s="343"/>
      <c r="M1349" s="343"/>
      <c r="N1349" s="344"/>
      <c r="O1349" s="341"/>
      <c r="P1349" s="341"/>
      <c r="Q1349" s="340"/>
      <c r="R1349" s="340"/>
      <c r="S1349" s="341"/>
      <c r="T1349" s="341"/>
      <c r="U1349" s="340"/>
      <c r="V1349" s="340"/>
      <c r="W1349" s="341"/>
      <c r="X1349" s="341"/>
      <c r="Y1349" s="340"/>
      <c r="Z1349" s="340"/>
      <c r="AA1349" s="341"/>
      <c r="AB1349" s="341"/>
      <c r="AC1349" s="345">
        <f>(SUM(O1349:AB1350))*H1349</f>
        <v>0</v>
      </c>
      <c r="AD1349" s="346"/>
      <c r="AE1349" s="346"/>
      <c r="AF1349" s="21"/>
      <c r="AG1349" s="339" t="s">
        <v>775</v>
      </c>
      <c r="AJ1349" s="90" t="b">
        <f>OR(ISERROR(AC1349),ISERROR(H1349))</f>
        <v>0</v>
      </c>
      <c r="AQ1349" s="63" t="str">
        <f>IFERROR(LEFT(B1349,SEARCH("
",B1349)),B1349)</f>
        <v>Glass Cleaner</v>
      </c>
      <c r="AR1349" s="127" t="str">
        <f>IF(AS1349="","",MAX(AR$868:AR1348)+1)</f>
        <v/>
      </c>
      <c r="AS1349" s="176" t="str">
        <f>IF(SUM(O1349:AB1349)&gt;0,AQ1349,"")</f>
        <v/>
      </c>
      <c r="AT1349" s="177" t="str">
        <f>IF(O1349&gt;0,O1349,"")</f>
        <v/>
      </c>
      <c r="AU1349" s="178" t="str">
        <f>IF(Q1349&gt;0,Q1349,"")</f>
        <v/>
      </c>
      <c r="AV1349" s="178" t="str">
        <f>IF(S1349&gt;0,S1349,"")</f>
        <v/>
      </c>
      <c r="AW1349" s="178" t="str">
        <f>IF(U1349&gt;0,U1349,"")</f>
        <v/>
      </c>
      <c r="AX1349" s="178" t="str">
        <f>IF(W1349&gt;0,W1349,"")</f>
        <v/>
      </c>
      <c r="AY1349" s="179" t="str">
        <f>IF(Y1349&gt;0,Y1349,"")</f>
        <v/>
      </c>
      <c r="AZ1349" s="179" t="str">
        <f>IF(AA1349&gt;0,AA1349,"")</f>
        <v/>
      </c>
      <c r="BA1349" s="179" t="str">
        <f>IF(SUM(O1349:AB1349)&gt;0,(SUM(O1349:AB1349)*H1349),"")</f>
        <v/>
      </c>
      <c r="BB1349" s="179" t="str">
        <f>IF(SUM(O1349:AB1349)&gt;0,K1349,"")</f>
        <v/>
      </c>
      <c r="BC1349" s="196" t="str">
        <f>IF(SUM(O1349:AB1349)&gt;0,"ITEM","")</f>
        <v/>
      </c>
      <c r="BD1349" s="127" t="str">
        <f>IF(BE1349="","",MAX(BD$868:BD1348)+1)</f>
        <v/>
      </c>
      <c r="BG1349" s="200" t="str">
        <f t="shared" si="150"/>
        <v/>
      </c>
      <c r="BH1349" s="199" t="str">
        <f t="shared" si="151"/>
        <v/>
      </c>
      <c r="BI1349" s="199" t="str">
        <f t="shared" si="152"/>
        <v/>
      </c>
      <c r="BJ1349" s="199" t="str">
        <f t="shared" si="153"/>
        <v/>
      </c>
      <c r="BK1349" s="199" t="str">
        <f t="shared" si="154"/>
        <v/>
      </c>
      <c r="BL1349" s="199" t="str">
        <f t="shared" si="155"/>
        <v/>
      </c>
      <c r="BM1349" s="199" t="str">
        <f t="shared" si="156"/>
        <v/>
      </c>
      <c r="BN1349" s="199" t="str">
        <f t="shared" si="157"/>
        <v/>
      </c>
      <c r="BO1349" s="199" t="str">
        <f t="shared" si="158"/>
        <v/>
      </c>
      <c r="BP1349" s="199" t="str">
        <f t="shared" si="159"/>
        <v/>
      </c>
      <c r="BQ1349" s="202" t="str">
        <f t="shared" si="160"/>
        <v/>
      </c>
      <c r="BR1349" s="200" t="str">
        <f t="shared" si="161"/>
        <v/>
      </c>
      <c r="BS1349" s="202" t="str">
        <f t="shared" si="162"/>
        <v/>
      </c>
    </row>
    <row r="1350" spans="1:71" ht="25.25" customHeight="1">
      <c r="A1350" s="53"/>
      <c r="B1350" s="308"/>
      <c r="C1350" s="308"/>
      <c r="D1350" s="308"/>
      <c r="E1350" s="308"/>
      <c r="F1350" s="308"/>
      <c r="G1350" s="308"/>
      <c r="H1350" s="372"/>
      <c r="I1350" s="372"/>
      <c r="J1350" s="373"/>
      <c r="K1350" s="342"/>
      <c r="L1350" s="343"/>
      <c r="M1350" s="343"/>
      <c r="N1350" s="344"/>
      <c r="O1350" s="341"/>
      <c r="P1350" s="341"/>
      <c r="Q1350" s="340"/>
      <c r="R1350" s="340"/>
      <c r="S1350" s="341"/>
      <c r="T1350" s="341"/>
      <c r="U1350" s="340"/>
      <c r="V1350" s="340"/>
      <c r="W1350" s="341"/>
      <c r="X1350" s="341"/>
      <c r="Y1350" s="340"/>
      <c r="Z1350" s="340"/>
      <c r="AA1350" s="341"/>
      <c r="AB1350" s="341"/>
      <c r="AC1350" s="345"/>
      <c r="AD1350" s="346"/>
      <c r="AE1350" s="346"/>
      <c r="AF1350" s="21"/>
      <c r="AG1350" s="339"/>
      <c r="AQ1350" s="63" t="str">
        <f>IFERROR(LEFT(B1349,SEARCH("
",B1349)),B1349)</f>
        <v>Glass Cleaner</v>
      </c>
      <c r="AR1350" s="127" t="str">
        <f>IF(AS1350="","",MAX(AR$868:AR1349)+1)</f>
        <v/>
      </c>
      <c r="AS1350" s="140" t="str">
        <f>IF(SUM(O1350:AB1350)&gt;0,AQ1350,"")</f>
        <v/>
      </c>
      <c r="AT1350" s="175" t="str">
        <f>IF(O1350&gt;0,O1350,"")</f>
        <v/>
      </c>
      <c r="AU1350" s="143" t="str">
        <f>IF(Q1350&gt;0,Q1350,"")</f>
        <v/>
      </c>
      <c r="AV1350" s="143" t="str">
        <f>IF(S1350&gt;0,S1350,"")</f>
        <v/>
      </c>
      <c r="AW1350" s="143" t="str">
        <f>IF(U1350&gt;0,U1350,"")</f>
        <v/>
      </c>
      <c r="AX1350" s="143" t="str">
        <f>IF(W1350&gt;0,W1350,"")</f>
        <v/>
      </c>
      <c r="AY1350" s="144" t="str">
        <f>IF(Y1350&gt;0,Y1350,"")</f>
        <v/>
      </c>
      <c r="AZ1350" s="144" t="str">
        <f>IF(AA1350&gt;0,AA1350,"")</f>
        <v/>
      </c>
      <c r="BA1350" s="179" t="str">
        <f>IF(SUM(O1350:AB1350)&gt;0,(SUM(O1350:AB1350)*H1349),"")</f>
        <v/>
      </c>
      <c r="BB1350" s="179" t="str">
        <f>IF(SUM(O1350:AB1350)&gt;0,K1350,"")</f>
        <v/>
      </c>
      <c r="BC1350" s="197" t="str">
        <f>IF(SUM(O1350:AB1350)&gt;0,"ITEM","")</f>
        <v/>
      </c>
      <c r="BD1350" s="127" t="str">
        <f>IF(BE1350="","",MAX(BD$868:BD1349)+1)</f>
        <v/>
      </c>
      <c r="BG1350" s="200" t="str">
        <f t="shared" si="150"/>
        <v/>
      </c>
      <c r="BH1350" s="199" t="str">
        <f t="shared" si="151"/>
        <v/>
      </c>
      <c r="BI1350" s="199" t="str">
        <f t="shared" si="152"/>
        <v/>
      </c>
      <c r="BJ1350" s="199" t="str">
        <f t="shared" si="153"/>
        <v/>
      </c>
      <c r="BK1350" s="199" t="str">
        <f t="shared" si="154"/>
        <v/>
      </c>
      <c r="BL1350" s="199" t="str">
        <f t="shared" si="155"/>
        <v/>
      </c>
      <c r="BM1350" s="199" t="str">
        <f t="shared" si="156"/>
        <v/>
      </c>
      <c r="BN1350" s="199" t="str">
        <f t="shared" si="157"/>
        <v/>
      </c>
      <c r="BO1350" s="199" t="str">
        <f t="shared" si="158"/>
        <v/>
      </c>
      <c r="BP1350" s="199" t="str">
        <f t="shared" si="159"/>
        <v/>
      </c>
      <c r="BQ1350" s="202" t="str">
        <f t="shared" si="160"/>
        <v/>
      </c>
      <c r="BR1350" s="200" t="str">
        <f t="shared" si="161"/>
        <v/>
      </c>
      <c r="BS1350" s="202" t="str">
        <f t="shared" si="162"/>
        <v/>
      </c>
    </row>
    <row r="1351" spans="1:71" ht="7.25" customHeight="1">
      <c r="A1351" s="21"/>
      <c r="B1351" s="294"/>
      <c r="C1351" s="294"/>
      <c r="D1351" s="294"/>
      <c r="E1351" s="294"/>
      <c r="F1351" s="294"/>
      <c r="G1351" s="294"/>
      <c r="H1351" s="21"/>
      <c r="I1351" s="21"/>
      <c r="J1351" s="21"/>
      <c r="K1351" s="21"/>
      <c r="L1351" s="21"/>
      <c r="M1351" s="21"/>
      <c r="N1351" s="21"/>
      <c r="O1351" s="21"/>
      <c r="P1351" s="21"/>
      <c r="Q1351" s="21"/>
      <c r="R1351" s="21"/>
      <c r="S1351" s="21"/>
      <c r="T1351" s="21"/>
      <c r="U1351" s="21"/>
      <c r="V1351" s="21"/>
      <c r="W1351" s="21"/>
      <c r="X1351" s="21"/>
      <c r="Y1351" s="21"/>
      <c r="Z1351" s="21"/>
      <c r="AA1351" s="21"/>
      <c r="AB1351" s="21"/>
      <c r="AC1351" s="21"/>
      <c r="AD1351" s="21"/>
      <c r="AE1351" s="21"/>
      <c r="AF1351" s="21"/>
      <c r="AR1351" s="127" t="str">
        <f>IF(AS1351="","",MAX(AR$868:AR1350)+1)</f>
        <v/>
      </c>
      <c r="BD1351" s="127" t="str">
        <f>IF(BE1351="","",MAX(BD$868:BD1350)+1)</f>
        <v/>
      </c>
      <c r="BG1351" s="200" t="str">
        <f t="shared" si="150"/>
        <v/>
      </c>
      <c r="BH1351" s="199" t="str">
        <f t="shared" si="151"/>
        <v/>
      </c>
      <c r="BI1351" s="199" t="str">
        <f t="shared" si="152"/>
        <v/>
      </c>
      <c r="BJ1351" s="199" t="str">
        <f t="shared" si="153"/>
        <v/>
      </c>
      <c r="BK1351" s="199" t="str">
        <f t="shared" si="154"/>
        <v/>
      </c>
      <c r="BL1351" s="199" t="str">
        <f t="shared" si="155"/>
        <v/>
      </c>
      <c r="BM1351" s="199" t="str">
        <f t="shared" si="156"/>
        <v/>
      </c>
      <c r="BN1351" s="199" t="str">
        <f t="shared" si="157"/>
        <v/>
      </c>
      <c r="BO1351" s="199" t="str">
        <f t="shared" si="158"/>
        <v/>
      </c>
      <c r="BP1351" s="199" t="str">
        <f t="shared" si="159"/>
        <v/>
      </c>
      <c r="BQ1351" s="202" t="str">
        <f t="shared" si="160"/>
        <v/>
      </c>
      <c r="BR1351" s="200" t="str">
        <f t="shared" si="161"/>
        <v/>
      </c>
      <c r="BS1351" s="202" t="str">
        <f t="shared" si="162"/>
        <v/>
      </c>
    </row>
    <row r="1352" spans="1:71" ht="25.25" customHeight="1">
      <c r="A1352" s="53"/>
      <c r="B1352" s="308" t="s">
        <v>776</v>
      </c>
      <c r="C1352" s="308"/>
      <c r="D1352" s="308"/>
      <c r="E1352" s="308"/>
      <c r="F1352" s="308"/>
      <c r="G1352" s="308"/>
      <c r="H1352" s="372">
        <f>VLOOKUP($AG1352,PriceList,3,FALSE)</f>
        <v>3.75</v>
      </c>
      <c r="I1352" s="372"/>
      <c r="J1352" s="373"/>
      <c r="K1352" s="342"/>
      <c r="L1352" s="343"/>
      <c r="M1352" s="343"/>
      <c r="N1352" s="344"/>
      <c r="O1352" s="341"/>
      <c r="P1352" s="341"/>
      <c r="Q1352" s="340"/>
      <c r="R1352" s="340"/>
      <c r="S1352" s="341"/>
      <c r="T1352" s="341"/>
      <c r="U1352" s="340"/>
      <c r="V1352" s="340"/>
      <c r="W1352" s="341"/>
      <c r="X1352" s="341"/>
      <c r="Y1352" s="340"/>
      <c r="Z1352" s="340"/>
      <c r="AA1352" s="341"/>
      <c r="AB1352" s="341"/>
      <c r="AC1352" s="345">
        <f>(SUM(O1352:AB1353))*H1352</f>
        <v>0</v>
      </c>
      <c r="AD1352" s="346"/>
      <c r="AE1352" s="346"/>
      <c r="AF1352" s="21"/>
      <c r="AG1352" s="339" t="s">
        <v>777</v>
      </c>
      <c r="AJ1352" s="90" t="b">
        <f>OR(ISERROR(AC1352),ISERROR(H1352))</f>
        <v>0</v>
      </c>
      <c r="AQ1352" s="63" t="str">
        <f>IFERROR(LEFT(B1352,SEARCH("
",B1352)),B1352)</f>
        <v>Refuse Sacks x 10</v>
      </c>
      <c r="AR1352" s="127" t="str">
        <f>IF(AS1352="","",MAX(AR$868:AR1351)+1)</f>
        <v/>
      </c>
      <c r="AS1352" s="176" t="str">
        <f>IF(SUM(O1352:AB1352)&gt;0,AQ1352,"")</f>
        <v/>
      </c>
      <c r="AT1352" s="177" t="str">
        <f>IF(O1352&gt;0,O1352,"")</f>
        <v/>
      </c>
      <c r="AU1352" s="178" t="str">
        <f>IF(Q1352&gt;0,Q1352,"")</f>
        <v/>
      </c>
      <c r="AV1352" s="178" t="str">
        <f>IF(S1352&gt;0,S1352,"")</f>
        <v/>
      </c>
      <c r="AW1352" s="178" t="str">
        <f>IF(U1352&gt;0,U1352,"")</f>
        <v/>
      </c>
      <c r="AX1352" s="178" t="str">
        <f>IF(W1352&gt;0,W1352,"")</f>
        <v/>
      </c>
      <c r="AY1352" s="179" t="str">
        <f>IF(Y1352&gt;0,Y1352,"")</f>
        <v/>
      </c>
      <c r="AZ1352" s="179" t="str">
        <f>IF(AA1352&gt;0,AA1352,"")</f>
        <v/>
      </c>
      <c r="BA1352" s="179" t="str">
        <f>IF(SUM(O1352:AB1352)&gt;0,(SUM(O1352:AB1352)*H1352),"")</f>
        <v/>
      </c>
      <c r="BB1352" s="179" t="str">
        <f>IF(SUM(O1352:AB1352)&gt;0,K1352,"")</f>
        <v/>
      </c>
      <c r="BC1352" s="196" t="str">
        <f>IF(SUM(O1352:AB1352)&gt;0,"ITEM","")</f>
        <v/>
      </c>
      <c r="BD1352" s="127" t="str">
        <f>IF(BE1352="","",MAX(BD$868:BD1351)+1)</f>
        <v/>
      </c>
      <c r="BG1352" s="200" t="str">
        <f t="shared" si="150"/>
        <v/>
      </c>
      <c r="BH1352" s="199" t="str">
        <f t="shared" si="151"/>
        <v/>
      </c>
      <c r="BI1352" s="199" t="str">
        <f t="shared" si="152"/>
        <v/>
      </c>
      <c r="BJ1352" s="199" t="str">
        <f t="shared" si="153"/>
        <v/>
      </c>
      <c r="BK1352" s="199" t="str">
        <f t="shared" si="154"/>
        <v/>
      </c>
      <c r="BL1352" s="199" t="str">
        <f t="shared" si="155"/>
        <v/>
      </c>
      <c r="BM1352" s="199" t="str">
        <f t="shared" si="156"/>
        <v/>
      </c>
      <c r="BN1352" s="199" t="str">
        <f t="shared" si="157"/>
        <v/>
      </c>
      <c r="BO1352" s="199" t="str">
        <f t="shared" si="158"/>
        <v/>
      </c>
      <c r="BP1352" s="199" t="str">
        <f t="shared" si="159"/>
        <v/>
      </c>
      <c r="BQ1352" s="202" t="str">
        <f t="shared" si="160"/>
        <v/>
      </c>
      <c r="BR1352" s="200" t="str">
        <f t="shared" si="161"/>
        <v/>
      </c>
      <c r="BS1352" s="202" t="str">
        <f t="shared" si="162"/>
        <v/>
      </c>
    </row>
    <row r="1353" spans="1:71" ht="25.25" customHeight="1">
      <c r="A1353" s="53"/>
      <c r="B1353" s="308"/>
      <c r="C1353" s="308"/>
      <c r="D1353" s="308"/>
      <c r="E1353" s="308"/>
      <c r="F1353" s="308"/>
      <c r="G1353" s="308"/>
      <c r="H1353" s="372"/>
      <c r="I1353" s="372"/>
      <c r="J1353" s="373"/>
      <c r="K1353" s="342"/>
      <c r="L1353" s="343"/>
      <c r="M1353" s="343"/>
      <c r="N1353" s="344"/>
      <c r="O1353" s="341"/>
      <c r="P1353" s="341"/>
      <c r="Q1353" s="340"/>
      <c r="R1353" s="340"/>
      <c r="S1353" s="341"/>
      <c r="T1353" s="341"/>
      <c r="U1353" s="340"/>
      <c r="V1353" s="340"/>
      <c r="W1353" s="341"/>
      <c r="X1353" s="341"/>
      <c r="Y1353" s="340"/>
      <c r="Z1353" s="340"/>
      <c r="AA1353" s="341"/>
      <c r="AB1353" s="341"/>
      <c r="AC1353" s="345"/>
      <c r="AD1353" s="346"/>
      <c r="AE1353" s="346"/>
      <c r="AF1353" s="21"/>
      <c r="AG1353" s="339"/>
      <c r="AQ1353" s="63" t="str">
        <f>IFERROR(LEFT(B1352,SEARCH("
",B1352)),B1352)</f>
        <v>Refuse Sacks x 10</v>
      </c>
      <c r="AR1353" s="127" t="str">
        <f>IF(AS1353="","",MAX(AR$868:AR1352)+1)</f>
        <v/>
      </c>
      <c r="AS1353" s="140" t="str">
        <f>IF(SUM(O1353:AB1353)&gt;0,AQ1353,"")</f>
        <v/>
      </c>
      <c r="AT1353" s="175" t="str">
        <f>IF(O1353&gt;0,O1353,"")</f>
        <v/>
      </c>
      <c r="AU1353" s="143" t="str">
        <f>IF(Q1353&gt;0,Q1353,"")</f>
        <v/>
      </c>
      <c r="AV1353" s="143" t="str">
        <f>IF(S1353&gt;0,S1353,"")</f>
        <v/>
      </c>
      <c r="AW1353" s="143" t="str">
        <f>IF(U1353&gt;0,U1353,"")</f>
        <v/>
      </c>
      <c r="AX1353" s="143" t="str">
        <f>IF(W1353&gt;0,W1353,"")</f>
        <v/>
      </c>
      <c r="AY1353" s="144" t="str">
        <f>IF(Y1353&gt;0,Y1353,"")</f>
        <v/>
      </c>
      <c r="AZ1353" s="144" t="str">
        <f>IF(AA1353&gt;0,AA1353,"")</f>
        <v/>
      </c>
      <c r="BA1353" s="179" t="str">
        <f>IF(SUM(O1353:AB1353)&gt;0,(SUM(O1353:AB1353)*H1352),"")</f>
        <v/>
      </c>
      <c r="BB1353" s="179" t="str">
        <f>IF(SUM(O1353:AB1353)&gt;0,K1353,"")</f>
        <v/>
      </c>
      <c r="BC1353" s="197" t="str">
        <f>IF(SUM(O1353:AB1353)&gt;0,"ITEM","")</f>
        <v/>
      </c>
      <c r="BD1353" s="127" t="str">
        <f>IF(BE1353="","",MAX(BD$868:BD1352)+1)</f>
        <v/>
      </c>
      <c r="BG1353" s="200" t="str">
        <f t="shared" si="150"/>
        <v/>
      </c>
      <c r="BH1353" s="199" t="str">
        <f t="shared" si="151"/>
        <v/>
      </c>
      <c r="BI1353" s="199" t="str">
        <f t="shared" si="152"/>
        <v/>
      </c>
      <c r="BJ1353" s="199" t="str">
        <f t="shared" si="153"/>
        <v/>
      </c>
      <c r="BK1353" s="199" t="str">
        <f t="shared" si="154"/>
        <v/>
      </c>
      <c r="BL1353" s="199" t="str">
        <f t="shared" si="155"/>
        <v/>
      </c>
      <c r="BM1353" s="199" t="str">
        <f t="shared" si="156"/>
        <v/>
      </c>
      <c r="BN1353" s="199" t="str">
        <f t="shared" si="157"/>
        <v/>
      </c>
      <c r="BO1353" s="199" t="str">
        <f t="shared" si="158"/>
        <v/>
      </c>
      <c r="BP1353" s="199" t="str">
        <f t="shared" si="159"/>
        <v/>
      </c>
      <c r="BQ1353" s="202" t="str">
        <f t="shared" si="160"/>
        <v/>
      </c>
      <c r="BR1353" s="200" t="str">
        <f t="shared" si="161"/>
        <v/>
      </c>
      <c r="BS1353" s="202" t="str">
        <f t="shared" si="162"/>
        <v/>
      </c>
    </row>
    <row r="1354" spans="1:71" ht="7.25" customHeight="1">
      <c r="A1354" s="21"/>
      <c r="B1354" s="294"/>
      <c r="C1354" s="294"/>
      <c r="D1354" s="294"/>
      <c r="E1354" s="294"/>
      <c r="F1354" s="294"/>
      <c r="G1354" s="294"/>
      <c r="H1354" s="21"/>
      <c r="I1354" s="21"/>
      <c r="J1354" s="21"/>
      <c r="K1354" s="21"/>
      <c r="L1354" s="21"/>
      <c r="M1354" s="21"/>
      <c r="N1354" s="21"/>
      <c r="O1354" s="21"/>
      <c r="P1354" s="21"/>
      <c r="Q1354" s="21"/>
      <c r="R1354" s="21"/>
      <c r="S1354" s="21"/>
      <c r="T1354" s="21"/>
      <c r="U1354" s="21"/>
      <c r="V1354" s="21"/>
      <c r="W1354" s="21"/>
      <c r="X1354" s="21"/>
      <c r="Y1354" s="21"/>
      <c r="Z1354" s="21"/>
      <c r="AA1354" s="21"/>
      <c r="AB1354" s="21"/>
      <c r="AC1354" s="21"/>
      <c r="AD1354" s="21"/>
      <c r="AE1354" s="21"/>
      <c r="AF1354" s="21"/>
      <c r="AR1354" s="127" t="str">
        <f>IF(AS1354="","",MAX(AR$868:AR1353)+1)</f>
        <v/>
      </c>
      <c r="BD1354" s="127" t="str">
        <f>IF(BE1354="","",MAX(BD$868:BD1353)+1)</f>
        <v/>
      </c>
      <c r="BG1354" s="200" t="str">
        <f t="shared" si="150"/>
        <v/>
      </c>
      <c r="BH1354" s="199" t="str">
        <f t="shared" si="151"/>
        <v/>
      </c>
      <c r="BI1354" s="199" t="str">
        <f t="shared" si="152"/>
        <v/>
      </c>
      <c r="BJ1354" s="199" t="str">
        <f t="shared" si="153"/>
        <v/>
      </c>
      <c r="BK1354" s="199" t="str">
        <f t="shared" si="154"/>
        <v/>
      </c>
      <c r="BL1354" s="199" t="str">
        <f t="shared" si="155"/>
        <v/>
      </c>
      <c r="BM1354" s="199" t="str">
        <f t="shared" si="156"/>
        <v/>
      </c>
      <c r="BN1354" s="199" t="str">
        <f t="shared" si="157"/>
        <v/>
      </c>
      <c r="BO1354" s="199" t="str">
        <f t="shared" si="158"/>
        <v/>
      </c>
      <c r="BP1354" s="199" t="str">
        <f t="shared" si="159"/>
        <v/>
      </c>
      <c r="BQ1354" s="202" t="str">
        <f t="shared" si="160"/>
        <v/>
      </c>
      <c r="BR1354" s="200" t="str">
        <f t="shared" si="161"/>
        <v/>
      </c>
      <c r="BS1354" s="202" t="str">
        <f t="shared" si="162"/>
        <v/>
      </c>
    </row>
    <row r="1355" spans="1:71" ht="25.25" customHeight="1">
      <c r="A1355" s="53"/>
      <c r="B1355" s="308" t="s">
        <v>778</v>
      </c>
      <c r="C1355" s="308"/>
      <c r="D1355" s="308"/>
      <c r="E1355" s="308"/>
      <c r="F1355" s="308"/>
      <c r="G1355" s="308"/>
      <c r="H1355" s="372">
        <f>VLOOKUP($AG1355,PriceList,3,FALSE)</f>
        <v>4.8499999999999996</v>
      </c>
      <c r="I1355" s="372"/>
      <c r="J1355" s="373"/>
      <c r="K1355" s="342"/>
      <c r="L1355" s="343"/>
      <c r="M1355" s="343"/>
      <c r="N1355" s="344"/>
      <c r="O1355" s="341"/>
      <c r="P1355" s="341"/>
      <c r="Q1355" s="340"/>
      <c r="R1355" s="340"/>
      <c r="S1355" s="341"/>
      <c r="T1355" s="341"/>
      <c r="U1355" s="340"/>
      <c r="V1355" s="340"/>
      <c r="W1355" s="341"/>
      <c r="X1355" s="341"/>
      <c r="Y1355" s="340"/>
      <c r="Z1355" s="340"/>
      <c r="AA1355" s="341"/>
      <c r="AB1355" s="341"/>
      <c r="AC1355" s="345">
        <f>(SUM(O1355:AB1356))*H1355</f>
        <v>0</v>
      </c>
      <c r="AD1355" s="346"/>
      <c r="AE1355" s="346"/>
      <c r="AF1355" s="21"/>
      <c r="AG1355" s="339" t="s">
        <v>779</v>
      </c>
      <c r="AJ1355" s="90" t="b">
        <f>OR(ISERROR(AC1355),ISERROR(H1355))</f>
        <v>0</v>
      </c>
      <c r="AQ1355" s="63" t="str">
        <f>IFERROR(LEFT(B1355,SEARCH("
",B1355)),B1355)</f>
        <v>Washing Up Bowl</v>
      </c>
      <c r="AR1355" s="127" t="str">
        <f>IF(AS1355="","",MAX(AR$868:AR1354)+1)</f>
        <v/>
      </c>
      <c r="AS1355" s="176" t="str">
        <f>IF(SUM(O1355:AB1355)&gt;0,AQ1355,"")</f>
        <v/>
      </c>
      <c r="AT1355" s="177" t="str">
        <f>IF(O1355&gt;0,O1355,"")</f>
        <v/>
      </c>
      <c r="AU1355" s="178" t="str">
        <f>IF(Q1355&gt;0,Q1355,"")</f>
        <v/>
      </c>
      <c r="AV1355" s="178" t="str">
        <f>IF(S1355&gt;0,S1355,"")</f>
        <v/>
      </c>
      <c r="AW1355" s="178" t="str">
        <f>IF(U1355&gt;0,U1355,"")</f>
        <v/>
      </c>
      <c r="AX1355" s="178" t="str">
        <f>IF(W1355&gt;0,W1355,"")</f>
        <v/>
      </c>
      <c r="AY1355" s="179" t="str">
        <f>IF(Y1355&gt;0,Y1355,"")</f>
        <v/>
      </c>
      <c r="AZ1355" s="179" t="str">
        <f>IF(AA1355&gt;0,AA1355,"")</f>
        <v/>
      </c>
      <c r="BA1355" s="179" t="str">
        <f>IF(SUM(O1355:AB1355)&gt;0,(SUM(O1355:AB1355)*H1355),"")</f>
        <v/>
      </c>
      <c r="BB1355" s="179" t="str">
        <f>IF(SUM(O1355:AB1355)&gt;0,K1355,"")</f>
        <v/>
      </c>
      <c r="BC1355" s="196" t="str">
        <f>IF(SUM(O1355:AB1355)&gt;0,"ITEM","")</f>
        <v/>
      </c>
      <c r="BD1355" s="127" t="str">
        <f>IF(BE1355="","",MAX(BD$868:BD1354)+1)</f>
        <v/>
      </c>
      <c r="BG1355" s="200" t="str">
        <f t="shared" si="150"/>
        <v/>
      </c>
      <c r="BH1355" s="199" t="str">
        <f t="shared" si="151"/>
        <v/>
      </c>
      <c r="BI1355" s="199" t="str">
        <f t="shared" si="152"/>
        <v/>
      </c>
      <c r="BJ1355" s="199" t="str">
        <f t="shared" si="153"/>
        <v/>
      </c>
      <c r="BK1355" s="199" t="str">
        <f t="shared" si="154"/>
        <v/>
      </c>
      <c r="BL1355" s="199" t="str">
        <f t="shared" si="155"/>
        <v/>
      </c>
      <c r="BM1355" s="199" t="str">
        <f t="shared" si="156"/>
        <v/>
      </c>
      <c r="BN1355" s="199" t="str">
        <f t="shared" si="157"/>
        <v/>
      </c>
      <c r="BO1355" s="199" t="str">
        <f t="shared" si="158"/>
        <v/>
      </c>
      <c r="BP1355" s="199" t="str">
        <f t="shared" si="159"/>
        <v/>
      </c>
      <c r="BQ1355" s="202" t="str">
        <f t="shared" si="160"/>
        <v/>
      </c>
      <c r="BR1355" s="200" t="str">
        <f t="shared" si="161"/>
        <v/>
      </c>
      <c r="BS1355" s="202" t="str">
        <f t="shared" si="162"/>
        <v/>
      </c>
    </row>
    <row r="1356" spans="1:71" ht="25.25" customHeight="1">
      <c r="A1356" s="53"/>
      <c r="B1356" s="308"/>
      <c r="C1356" s="308"/>
      <c r="D1356" s="308"/>
      <c r="E1356" s="308"/>
      <c r="F1356" s="308"/>
      <c r="G1356" s="308"/>
      <c r="H1356" s="372"/>
      <c r="I1356" s="372"/>
      <c r="J1356" s="373"/>
      <c r="K1356" s="342"/>
      <c r="L1356" s="343"/>
      <c r="M1356" s="343"/>
      <c r="N1356" s="344"/>
      <c r="O1356" s="341"/>
      <c r="P1356" s="341"/>
      <c r="Q1356" s="340"/>
      <c r="R1356" s="340"/>
      <c r="S1356" s="341"/>
      <c r="T1356" s="341"/>
      <c r="U1356" s="340"/>
      <c r="V1356" s="340"/>
      <c r="W1356" s="341"/>
      <c r="X1356" s="341"/>
      <c r="Y1356" s="340"/>
      <c r="Z1356" s="340"/>
      <c r="AA1356" s="341"/>
      <c r="AB1356" s="341"/>
      <c r="AC1356" s="345"/>
      <c r="AD1356" s="346"/>
      <c r="AE1356" s="346"/>
      <c r="AF1356" s="21"/>
      <c r="AG1356" s="339"/>
      <c r="AQ1356" s="63" t="str">
        <f>IFERROR(LEFT(B1355,SEARCH("
",B1355)),B1355)</f>
        <v>Washing Up Bowl</v>
      </c>
      <c r="AR1356" s="127" t="str">
        <f>IF(AS1356="","",MAX(AR$868:AR1355)+1)</f>
        <v/>
      </c>
      <c r="AS1356" s="140" t="str">
        <f>IF(SUM(O1356:AB1356)&gt;0,AQ1356,"")</f>
        <v/>
      </c>
      <c r="AT1356" s="175" t="str">
        <f>IF(O1356&gt;0,O1356,"")</f>
        <v/>
      </c>
      <c r="AU1356" s="143" t="str">
        <f>IF(Q1356&gt;0,Q1356,"")</f>
        <v/>
      </c>
      <c r="AV1356" s="143" t="str">
        <f>IF(S1356&gt;0,S1356,"")</f>
        <v/>
      </c>
      <c r="AW1356" s="143" t="str">
        <f>IF(U1356&gt;0,U1356,"")</f>
        <v/>
      </c>
      <c r="AX1356" s="143" t="str">
        <f>IF(W1356&gt;0,W1356,"")</f>
        <v/>
      </c>
      <c r="AY1356" s="144" t="str">
        <f>IF(Y1356&gt;0,Y1356,"")</f>
        <v/>
      </c>
      <c r="AZ1356" s="144" t="str">
        <f>IF(AA1356&gt;0,AA1356,"")</f>
        <v/>
      </c>
      <c r="BA1356" s="179" t="str">
        <f>IF(SUM(O1356:AB1356)&gt;0,(SUM(O1356:AB1356)*H1355),"")</f>
        <v/>
      </c>
      <c r="BB1356" s="179" t="str">
        <f>IF(SUM(O1356:AB1356)&gt;0,K1356,"")</f>
        <v/>
      </c>
      <c r="BC1356" s="197" t="str">
        <f>IF(SUM(O1356:AB1356)&gt;0,"ITEM","")</f>
        <v/>
      </c>
      <c r="BD1356" s="127" t="str">
        <f>IF(BE1356="","",MAX(BD$868:BD1355)+1)</f>
        <v/>
      </c>
      <c r="BG1356" s="200" t="str">
        <f t="shared" si="150"/>
        <v/>
      </c>
      <c r="BH1356" s="199" t="str">
        <f t="shared" si="151"/>
        <v/>
      </c>
      <c r="BI1356" s="199" t="str">
        <f t="shared" si="152"/>
        <v/>
      </c>
      <c r="BJ1356" s="199" t="str">
        <f t="shared" si="153"/>
        <v/>
      </c>
      <c r="BK1356" s="199" t="str">
        <f t="shared" si="154"/>
        <v/>
      </c>
      <c r="BL1356" s="199" t="str">
        <f t="shared" si="155"/>
        <v/>
      </c>
      <c r="BM1356" s="199" t="str">
        <f t="shared" si="156"/>
        <v/>
      </c>
      <c r="BN1356" s="199" t="str">
        <f t="shared" si="157"/>
        <v/>
      </c>
      <c r="BO1356" s="199" t="str">
        <f t="shared" si="158"/>
        <v/>
      </c>
      <c r="BP1356" s="199" t="str">
        <f t="shared" si="159"/>
        <v/>
      </c>
      <c r="BQ1356" s="202" t="str">
        <f t="shared" si="160"/>
        <v/>
      </c>
      <c r="BR1356" s="200" t="str">
        <f t="shared" si="161"/>
        <v/>
      </c>
      <c r="BS1356" s="202" t="str">
        <f t="shared" si="162"/>
        <v/>
      </c>
    </row>
    <row r="1357" spans="1:71" ht="7.25" customHeight="1">
      <c r="A1357" s="21"/>
      <c r="B1357" s="294"/>
      <c r="C1357" s="294"/>
      <c r="D1357" s="294"/>
      <c r="E1357" s="294"/>
      <c r="F1357" s="294"/>
      <c r="G1357" s="294"/>
      <c r="H1357" s="21"/>
      <c r="I1357" s="21"/>
      <c r="J1357" s="21"/>
      <c r="K1357" s="21"/>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c r="AR1357" s="127" t="str">
        <f>IF(AS1357="","",MAX(AR$868:AR1356)+1)</f>
        <v/>
      </c>
      <c r="BD1357" s="127" t="str">
        <f>IF(BE1357="","",MAX(BD$868:BD1356)+1)</f>
        <v/>
      </c>
      <c r="BG1357" s="200" t="str">
        <f t="shared" si="150"/>
        <v/>
      </c>
      <c r="BH1357" s="199" t="str">
        <f t="shared" si="151"/>
        <v/>
      </c>
      <c r="BI1357" s="199" t="str">
        <f t="shared" si="152"/>
        <v/>
      </c>
      <c r="BJ1357" s="199" t="str">
        <f t="shared" si="153"/>
        <v/>
      </c>
      <c r="BK1357" s="199" t="str">
        <f t="shared" si="154"/>
        <v/>
      </c>
      <c r="BL1357" s="199" t="str">
        <f t="shared" si="155"/>
        <v/>
      </c>
      <c r="BM1357" s="199" t="str">
        <f t="shared" si="156"/>
        <v/>
      </c>
      <c r="BN1357" s="199" t="str">
        <f t="shared" si="157"/>
        <v/>
      </c>
      <c r="BO1357" s="199" t="str">
        <f t="shared" si="158"/>
        <v/>
      </c>
      <c r="BP1357" s="199" t="str">
        <f t="shared" si="159"/>
        <v/>
      </c>
      <c r="BQ1357" s="202" t="str">
        <f t="shared" si="160"/>
        <v/>
      </c>
      <c r="BR1357" s="200" t="str">
        <f t="shared" si="161"/>
        <v/>
      </c>
      <c r="BS1357" s="202" t="str">
        <f t="shared" si="162"/>
        <v/>
      </c>
    </row>
    <row r="1358" spans="1:71" ht="25.25" customHeight="1">
      <c r="A1358" s="53"/>
      <c r="B1358" s="308" t="s">
        <v>780</v>
      </c>
      <c r="C1358" s="308"/>
      <c r="D1358" s="308"/>
      <c r="E1358" s="308"/>
      <c r="F1358" s="308"/>
      <c r="G1358" s="308"/>
      <c r="H1358" s="372">
        <f>VLOOKUP($AG1358,PriceList,3,FALSE)</f>
        <v>4.8499999999999996</v>
      </c>
      <c r="I1358" s="372"/>
      <c r="J1358" s="373"/>
      <c r="K1358" s="342"/>
      <c r="L1358" s="343"/>
      <c r="M1358" s="343"/>
      <c r="N1358" s="344"/>
      <c r="O1358" s="341"/>
      <c r="P1358" s="341"/>
      <c r="Q1358" s="340"/>
      <c r="R1358" s="340"/>
      <c r="S1358" s="341"/>
      <c r="T1358" s="341"/>
      <c r="U1358" s="340"/>
      <c r="V1358" s="340"/>
      <c r="W1358" s="341"/>
      <c r="X1358" s="341"/>
      <c r="Y1358" s="340"/>
      <c r="Z1358" s="340"/>
      <c r="AA1358" s="341"/>
      <c r="AB1358" s="341"/>
      <c r="AC1358" s="345">
        <f>(SUM(O1358:AB1359))*H1358</f>
        <v>0</v>
      </c>
      <c r="AD1358" s="346"/>
      <c r="AE1358" s="346"/>
      <c r="AF1358" s="21"/>
      <c r="AG1358" s="339" t="s">
        <v>781</v>
      </c>
      <c r="AJ1358" s="90" t="b">
        <f>OR(ISERROR(AC1358),ISERROR(H1358))</f>
        <v>0</v>
      </c>
      <c r="AQ1358" s="63" t="str">
        <f>IFERROR(LEFT(B1358,SEARCH("
",B1358)),B1358)</f>
        <v>Washing Up Liquid</v>
      </c>
      <c r="AR1358" s="127" t="str">
        <f>IF(AS1358="","",MAX(AR$868:AR1357)+1)</f>
        <v/>
      </c>
      <c r="AS1358" s="176" t="str">
        <f>IF(SUM(O1358:AB1358)&gt;0,AQ1358,"")</f>
        <v/>
      </c>
      <c r="AT1358" s="177" t="str">
        <f>IF(O1358&gt;0,O1358,"")</f>
        <v/>
      </c>
      <c r="AU1358" s="178" t="str">
        <f>IF(Q1358&gt;0,Q1358,"")</f>
        <v/>
      </c>
      <c r="AV1358" s="178" t="str">
        <f>IF(S1358&gt;0,S1358,"")</f>
        <v/>
      </c>
      <c r="AW1358" s="178" t="str">
        <f>IF(U1358&gt;0,U1358,"")</f>
        <v/>
      </c>
      <c r="AX1358" s="178" t="str">
        <f>IF(W1358&gt;0,W1358,"")</f>
        <v/>
      </c>
      <c r="AY1358" s="179" t="str">
        <f>IF(Y1358&gt;0,Y1358,"")</f>
        <v/>
      </c>
      <c r="AZ1358" s="179" t="str">
        <f>IF(AA1358&gt;0,AA1358,"")</f>
        <v/>
      </c>
      <c r="BA1358" s="179" t="str">
        <f>IF(SUM(O1358:AB1358)&gt;0,(SUM(O1358:AB1358)*H1358),"")</f>
        <v/>
      </c>
      <c r="BB1358" s="179" t="str">
        <f>IF(SUM(O1358:AB1358)&gt;0,K1358,"")</f>
        <v/>
      </c>
      <c r="BC1358" s="196" t="str">
        <f>IF(SUM(O1358:AB1358)&gt;0,"ITEM","")</f>
        <v/>
      </c>
      <c r="BD1358" s="127" t="str">
        <f>IF(BE1358="","",MAX(BD$868:BD1357)+1)</f>
        <v/>
      </c>
      <c r="BG1358" s="200" t="str">
        <f t="shared" si="150"/>
        <v/>
      </c>
      <c r="BH1358" s="199" t="str">
        <f t="shared" si="151"/>
        <v/>
      </c>
      <c r="BI1358" s="199" t="str">
        <f t="shared" si="152"/>
        <v/>
      </c>
      <c r="BJ1358" s="199" t="str">
        <f t="shared" si="153"/>
        <v/>
      </c>
      <c r="BK1358" s="199" t="str">
        <f t="shared" si="154"/>
        <v/>
      </c>
      <c r="BL1358" s="199" t="str">
        <f t="shared" si="155"/>
        <v/>
      </c>
      <c r="BM1358" s="199" t="str">
        <f t="shared" si="156"/>
        <v/>
      </c>
      <c r="BN1358" s="199" t="str">
        <f t="shared" si="157"/>
        <v/>
      </c>
      <c r="BO1358" s="199" t="str">
        <f t="shared" si="158"/>
        <v/>
      </c>
      <c r="BP1358" s="199" t="str">
        <f t="shared" si="159"/>
        <v/>
      </c>
      <c r="BQ1358" s="202" t="str">
        <f t="shared" si="160"/>
        <v/>
      </c>
      <c r="BR1358" s="200" t="str">
        <f t="shared" si="161"/>
        <v/>
      </c>
      <c r="BS1358" s="202" t="str">
        <f t="shared" si="162"/>
        <v/>
      </c>
    </row>
    <row r="1359" spans="1:71" ht="25.25" customHeight="1">
      <c r="A1359" s="53"/>
      <c r="B1359" s="308"/>
      <c r="C1359" s="308"/>
      <c r="D1359" s="308"/>
      <c r="E1359" s="308"/>
      <c r="F1359" s="308"/>
      <c r="G1359" s="308"/>
      <c r="H1359" s="372"/>
      <c r="I1359" s="372"/>
      <c r="J1359" s="373"/>
      <c r="K1359" s="342"/>
      <c r="L1359" s="343"/>
      <c r="M1359" s="343"/>
      <c r="N1359" s="344"/>
      <c r="O1359" s="341"/>
      <c r="P1359" s="341"/>
      <c r="Q1359" s="340"/>
      <c r="R1359" s="340"/>
      <c r="S1359" s="341"/>
      <c r="T1359" s="341"/>
      <c r="U1359" s="340"/>
      <c r="V1359" s="340"/>
      <c r="W1359" s="341"/>
      <c r="X1359" s="341"/>
      <c r="Y1359" s="340"/>
      <c r="Z1359" s="340"/>
      <c r="AA1359" s="341"/>
      <c r="AB1359" s="341"/>
      <c r="AC1359" s="345"/>
      <c r="AD1359" s="346"/>
      <c r="AE1359" s="346"/>
      <c r="AF1359" s="21"/>
      <c r="AG1359" s="339"/>
      <c r="AQ1359" s="63" t="str">
        <f>IFERROR(LEFT(B1358,SEARCH("
",B1358)),B1358)</f>
        <v>Washing Up Liquid</v>
      </c>
      <c r="AR1359" s="127" t="str">
        <f>IF(AS1359="","",MAX(AR$868:AR1358)+1)</f>
        <v/>
      </c>
      <c r="AS1359" s="140" t="str">
        <f>IF(SUM(O1359:AB1359)&gt;0,AQ1359,"")</f>
        <v/>
      </c>
      <c r="AT1359" s="175" t="str">
        <f>IF(O1359&gt;0,O1359,"")</f>
        <v/>
      </c>
      <c r="AU1359" s="143" t="str">
        <f>IF(Q1359&gt;0,Q1359,"")</f>
        <v/>
      </c>
      <c r="AV1359" s="143" t="str">
        <f>IF(S1359&gt;0,S1359,"")</f>
        <v/>
      </c>
      <c r="AW1359" s="143" t="str">
        <f>IF(U1359&gt;0,U1359,"")</f>
        <v/>
      </c>
      <c r="AX1359" s="143" t="str">
        <f>IF(W1359&gt;0,W1359,"")</f>
        <v/>
      </c>
      <c r="AY1359" s="144" t="str">
        <f>IF(Y1359&gt;0,Y1359,"")</f>
        <v/>
      </c>
      <c r="AZ1359" s="144" t="str">
        <f>IF(AA1359&gt;0,AA1359,"")</f>
        <v/>
      </c>
      <c r="BA1359" s="179" t="str">
        <f>IF(SUM(O1359:AB1359)&gt;0,(SUM(O1359:AB1359)*H1358),"")</f>
        <v/>
      </c>
      <c r="BB1359" s="179" t="str">
        <f>IF(SUM(O1359:AB1359)&gt;0,K1359,"")</f>
        <v/>
      </c>
      <c r="BC1359" s="197" t="str">
        <f>IF(SUM(O1359:AB1359)&gt;0,"ITEM","")</f>
        <v/>
      </c>
      <c r="BD1359" s="127" t="str">
        <f>IF(BE1359="","",MAX(BD$868:BD1358)+1)</f>
        <v/>
      </c>
      <c r="BG1359" s="200" t="str">
        <f t="shared" si="150"/>
        <v/>
      </c>
      <c r="BH1359" s="199" t="str">
        <f t="shared" si="151"/>
        <v/>
      </c>
      <c r="BI1359" s="199" t="str">
        <f t="shared" si="152"/>
        <v/>
      </c>
      <c r="BJ1359" s="199" t="str">
        <f t="shared" si="153"/>
        <v/>
      </c>
      <c r="BK1359" s="199" t="str">
        <f t="shared" si="154"/>
        <v/>
      </c>
      <c r="BL1359" s="199" t="str">
        <f t="shared" si="155"/>
        <v/>
      </c>
      <c r="BM1359" s="199" t="str">
        <f t="shared" si="156"/>
        <v/>
      </c>
      <c r="BN1359" s="199" t="str">
        <f t="shared" si="157"/>
        <v/>
      </c>
      <c r="BO1359" s="199" t="str">
        <f t="shared" si="158"/>
        <v/>
      </c>
      <c r="BP1359" s="199" t="str">
        <f t="shared" si="159"/>
        <v/>
      </c>
      <c r="BQ1359" s="202" t="str">
        <f t="shared" si="160"/>
        <v/>
      </c>
      <c r="BR1359" s="200" t="str">
        <f t="shared" si="161"/>
        <v/>
      </c>
      <c r="BS1359" s="202" t="str">
        <f t="shared" si="162"/>
        <v/>
      </c>
    </row>
    <row r="1360" spans="1:71" ht="7.25" customHeight="1">
      <c r="A1360" s="21"/>
      <c r="B1360" s="294"/>
      <c r="C1360" s="294"/>
      <c r="D1360" s="294"/>
      <c r="E1360" s="294"/>
      <c r="F1360" s="294"/>
      <c r="G1360" s="294"/>
      <c r="H1360" s="21"/>
      <c r="I1360" s="21"/>
      <c r="J1360" s="21"/>
      <c r="K1360" s="21"/>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c r="AR1360" s="127" t="str">
        <f>IF(AS1360="","",MAX(AR$868:AR1359)+1)</f>
        <v/>
      </c>
      <c r="BD1360" s="127" t="str">
        <f>IF(BE1360="","",MAX(BD$868:BD1359)+1)</f>
        <v/>
      </c>
      <c r="BG1360" s="200" t="str">
        <f t="shared" si="150"/>
        <v/>
      </c>
      <c r="BH1360" s="199" t="str">
        <f t="shared" si="151"/>
        <v/>
      </c>
      <c r="BI1360" s="199" t="str">
        <f t="shared" si="152"/>
        <v/>
      </c>
      <c r="BJ1360" s="199" t="str">
        <f t="shared" si="153"/>
        <v/>
      </c>
      <c r="BK1360" s="199" t="str">
        <f t="shared" si="154"/>
        <v/>
      </c>
      <c r="BL1360" s="199" t="str">
        <f t="shared" si="155"/>
        <v/>
      </c>
      <c r="BM1360" s="199" t="str">
        <f t="shared" si="156"/>
        <v/>
      </c>
      <c r="BN1360" s="199" t="str">
        <f t="shared" si="157"/>
        <v/>
      </c>
      <c r="BO1360" s="199" t="str">
        <f t="shared" si="158"/>
        <v/>
      </c>
      <c r="BP1360" s="199" t="str">
        <f t="shared" si="159"/>
        <v/>
      </c>
      <c r="BQ1360" s="202" t="str">
        <f t="shared" si="160"/>
        <v/>
      </c>
      <c r="BR1360" s="200" t="str">
        <f t="shared" si="161"/>
        <v/>
      </c>
      <c r="BS1360" s="202" t="str">
        <f t="shared" si="162"/>
        <v/>
      </c>
    </row>
    <row r="1361" spans="1:71" ht="25.25" customHeight="1">
      <c r="A1361" s="53"/>
      <c r="B1361" s="308" t="s">
        <v>782</v>
      </c>
      <c r="C1361" s="308"/>
      <c r="D1361" s="308"/>
      <c r="E1361" s="308"/>
      <c r="F1361" s="308"/>
      <c r="G1361" s="308"/>
      <c r="H1361" s="372">
        <f>VLOOKUP($AG1361,PriceList,3,FALSE)</f>
        <v>3.2</v>
      </c>
      <c r="I1361" s="372"/>
      <c r="J1361" s="373"/>
      <c r="K1361" s="342"/>
      <c r="L1361" s="343"/>
      <c r="M1361" s="343"/>
      <c r="N1361" s="344"/>
      <c r="O1361" s="341"/>
      <c r="P1361" s="341"/>
      <c r="Q1361" s="340"/>
      <c r="R1361" s="340"/>
      <c r="S1361" s="341"/>
      <c r="T1361" s="341"/>
      <c r="U1361" s="340"/>
      <c r="V1361" s="340"/>
      <c r="W1361" s="341"/>
      <c r="X1361" s="341"/>
      <c r="Y1361" s="340"/>
      <c r="Z1361" s="340"/>
      <c r="AA1361" s="341"/>
      <c r="AB1361" s="341"/>
      <c r="AC1361" s="345">
        <f>(SUM(O1361:AB1362))*H1361</f>
        <v>0</v>
      </c>
      <c r="AD1361" s="346"/>
      <c r="AE1361" s="346"/>
      <c r="AF1361" s="21"/>
      <c r="AG1361" s="339" t="s">
        <v>783</v>
      </c>
      <c r="AJ1361" s="90" t="b">
        <f>OR(ISERROR(AC1361),ISERROR(H1361))</f>
        <v>0</v>
      </c>
      <c r="AQ1361" s="63" t="str">
        <f>IFERROR(LEFT(B1361,SEARCH("
",B1361)),B1361)</f>
        <v>Rubber Gloves</v>
      </c>
      <c r="AR1361" s="127" t="str">
        <f>IF(AS1361="","",MAX(AR$868:AR1360)+1)</f>
        <v/>
      </c>
      <c r="AS1361" s="176" t="str">
        <f>IF(SUM(O1361:AB1361)&gt;0,AQ1361,"")</f>
        <v/>
      </c>
      <c r="AT1361" s="177" t="str">
        <f>IF(O1361&gt;0,O1361,"")</f>
        <v/>
      </c>
      <c r="AU1361" s="178" t="str">
        <f>IF(Q1361&gt;0,Q1361,"")</f>
        <v/>
      </c>
      <c r="AV1361" s="178" t="str">
        <f>IF(S1361&gt;0,S1361,"")</f>
        <v/>
      </c>
      <c r="AW1361" s="178" t="str">
        <f>IF(U1361&gt;0,U1361,"")</f>
        <v/>
      </c>
      <c r="AX1361" s="178" t="str">
        <f>IF(W1361&gt;0,W1361,"")</f>
        <v/>
      </c>
      <c r="AY1361" s="179" t="str">
        <f>IF(Y1361&gt;0,Y1361,"")</f>
        <v/>
      </c>
      <c r="AZ1361" s="179" t="str">
        <f>IF(AA1361&gt;0,AA1361,"")</f>
        <v/>
      </c>
      <c r="BA1361" s="179" t="str">
        <f>IF(SUM(O1361:AB1361)&gt;0,(SUM(O1361:AB1361)*H1361),"")</f>
        <v/>
      </c>
      <c r="BB1361" s="179" t="str">
        <f>IF(SUM(O1361:AB1361)&gt;0,K1361,"")</f>
        <v/>
      </c>
      <c r="BC1361" s="196" t="str">
        <f>IF(SUM(O1361:AB1361)&gt;0,"ITEM","")</f>
        <v/>
      </c>
      <c r="BD1361" s="127" t="str">
        <f>IF(BE1361="","",MAX(BD$868:BD1360)+1)</f>
        <v/>
      </c>
      <c r="BG1361" s="200" t="str">
        <f t="shared" ref="BG1361:BG1392" si="163">IFERROR(INDEX($AS$871:$AS$1399,MATCH(ROW()-ROW($BG$855),$AR$871:$AR$1399,0)),"")</f>
        <v/>
      </c>
      <c r="BH1361" s="199" t="str">
        <f t="shared" ref="BH1361:BH1392" si="164">IFERROR(INDEX($AT$871:$AT$1399,MATCH(ROW()-ROW($BH$855),$AR$871:$AR$1399,0)),"")</f>
        <v/>
      </c>
      <c r="BI1361" s="199" t="str">
        <f t="shared" ref="BI1361:BI1392" si="165">IFERROR(INDEX($AU$871:$AU$1399,MATCH(ROW()-ROW($BI$855),$AR$871:$AR$1399,0)),"")</f>
        <v/>
      </c>
      <c r="BJ1361" s="199" t="str">
        <f t="shared" ref="BJ1361:BJ1392" si="166">IFERROR(INDEX($AV$871:$AV$1399,MATCH(ROW()-ROW($BJ$855),$AR$871:$AR$1399,0)),"")</f>
        <v/>
      </c>
      <c r="BK1361" s="199" t="str">
        <f t="shared" ref="BK1361:BK1392" si="167">IFERROR(INDEX($AW$871:$AW$1399,MATCH(ROW()-ROW($BK$855),$AR$871:$AR$1399,0)),"")</f>
        <v/>
      </c>
      <c r="BL1361" s="199" t="str">
        <f t="shared" ref="BL1361:BL1392" si="168">IFERROR(INDEX($AX$871:$AX$1399,MATCH(ROW()-ROW($BL$855),$AR$871:$AR$1399,0)),"")</f>
        <v/>
      </c>
      <c r="BM1361" s="199" t="str">
        <f t="shared" ref="BM1361:BM1392" si="169">IFERROR(INDEX($AY$871:$AY$1399,MATCH(ROW()-ROW($BM$855),$AR$871:$AR$1399,0)),"")</f>
        <v/>
      </c>
      <c r="BN1361" s="199" t="str">
        <f t="shared" ref="BN1361:BN1392" si="170">IFERROR(INDEX($AZ$871:$AZ$1399,MATCH(ROW()-ROW($BN$855),$AR$871:$AR$1399,0)),"")</f>
        <v/>
      </c>
      <c r="BO1361" s="199" t="str">
        <f t="shared" ref="BO1361:BO1392" si="171">IFERROR(INDEX($BA$871:$BA$1399,MATCH(ROW()-ROW($BO$855),$AR$871:$AR$1399,0)),"")</f>
        <v/>
      </c>
      <c r="BP1361" s="199" t="str">
        <f t="shared" ref="BP1361:BP1392" si="172">IFERROR(INDEX($BB$871:$BB$1399,MATCH(ROW()-ROW($BP$855),$AR$871:$AR$1399,0)),"")</f>
        <v/>
      </c>
      <c r="BQ1361" s="202" t="str">
        <f t="shared" ref="BQ1361:BQ1392" si="173">IFERROR(INDEX($BC$871:$BC$1399,MATCH(ROW()-ROW($BQ$855),$AR$871:$AR$1399,0)),"")</f>
        <v/>
      </c>
      <c r="BR1361" s="200" t="str">
        <f t="shared" ref="BR1361:BR1392" si="174">IFERROR(INDEX($BE$871:$BE$1399,MATCH(ROW()-ROW($BR$855),$BD$871:$BD$1399,0)),"")</f>
        <v/>
      </c>
      <c r="BS1361" s="202" t="str">
        <f t="shared" ref="BS1361:BS1392" si="175">IFERROR(INDEX($BF$871:$BF$1399,MATCH(ROW()-ROW($BS$855),$BD$871:$BD$1399,0)),"")</f>
        <v/>
      </c>
    </row>
    <row r="1362" spans="1:71" ht="25.25" customHeight="1">
      <c r="A1362" s="53"/>
      <c r="B1362" s="308"/>
      <c r="C1362" s="308"/>
      <c r="D1362" s="308"/>
      <c r="E1362" s="308"/>
      <c r="F1362" s="308"/>
      <c r="G1362" s="308"/>
      <c r="H1362" s="372"/>
      <c r="I1362" s="372"/>
      <c r="J1362" s="373"/>
      <c r="K1362" s="342"/>
      <c r="L1362" s="343"/>
      <c r="M1362" s="343"/>
      <c r="N1362" s="344"/>
      <c r="O1362" s="341"/>
      <c r="P1362" s="341"/>
      <c r="Q1362" s="340"/>
      <c r="R1362" s="340"/>
      <c r="S1362" s="341"/>
      <c r="T1362" s="341"/>
      <c r="U1362" s="340"/>
      <c r="V1362" s="340"/>
      <c r="W1362" s="341"/>
      <c r="X1362" s="341"/>
      <c r="Y1362" s="340"/>
      <c r="Z1362" s="340"/>
      <c r="AA1362" s="341"/>
      <c r="AB1362" s="341"/>
      <c r="AC1362" s="345"/>
      <c r="AD1362" s="346"/>
      <c r="AE1362" s="346"/>
      <c r="AF1362" s="21"/>
      <c r="AG1362" s="339"/>
      <c r="AQ1362" s="63" t="str">
        <f>IFERROR(LEFT(B1361,SEARCH("
",B1361)),B1361)</f>
        <v>Rubber Gloves</v>
      </c>
      <c r="AR1362" s="127" t="str">
        <f>IF(AS1362="","",MAX(AR$868:AR1361)+1)</f>
        <v/>
      </c>
      <c r="AS1362" s="140" t="str">
        <f>IF(SUM(O1362:AB1362)&gt;0,AQ1362,"")</f>
        <v/>
      </c>
      <c r="AT1362" s="175" t="str">
        <f>IF(O1362&gt;0,O1362,"")</f>
        <v/>
      </c>
      <c r="AU1362" s="143" t="str">
        <f>IF(Q1362&gt;0,Q1362,"")</f>
        <v/>
      </c>
      <c r="AV1362" s="143" t="str">
        <f>IF(S1362&gt;0,S1362,"")</f>
        <v/>
      </c>
      <c r="AW1362" s="143" t="str">
        <f>IF(U1362&gt;0,U1362,"")</f>
        <v/>
      </c>
      <c r="AX1362" s="143" t="str">
        <f>IF(W1362&gt;0,W1362,"")</f>
        <v/>
      </c>
      <c r="AY1362" s="144" t="str">
        <f>IF(Y1362&gt;0,Y1362,"")</f>
        <v/>
      </c>
      <c r="AZ1362" s="144" t="str">
        <f>IF(AA1362&gt;0,AA1362,"")</f>
        <v/>
      </c>
      <c r="BA1362" s="179" t="str">
        <f>IF(SUM(O1362:AB1362)&gt;0,(SUM(O1362:AB1362)*H1361),"")</f>
        <v/>
      </c>
      <c r="BB1362" s="179" t="str">
        <f>IF(SUM(O1362:AB1362)&gt;0,K1362,"")</f>
        <v/>
      </c>
      <c r="BC1362" s="197" t="str">
        <f>IF(SUM(O1362:AB1362)&gt;0,"ITEM","")</f>
        <v/>
      </c>
      <c r="BD1362" s="127" t="str">
        <f>IF(BE1362="","",MAX(BD$868:BD1361)+1)</f>
        <v/>
      </c>
      <c r="BG1362" s="200" t="str">
        <f t="shared" si="163"/>
        <v/>
      </c>
      <c r="BH1362" s="199" t="str">
        <f t="shared" si="164"/>
        <v/>
      </c>
      <c r="BI1362" s="199" t="str">
        <f t="shared" si="165"/>
        <v/>
      </c>
      <c r="BJ1362" s="199" t="str">
        <f t="shared" si="166"/>
        <v/>
      </c>
      <c r="BK1362" s="199" t="str">
        <f t="shared" si="167"/>
        <v/>
      </c>
      <c r="BL1362" s="199" t="str">
        <f t="shared" si="168"/>
        <v/>
      </c>
      <c r="BM1362" s="199" t="str">
        <f t="shared" si="169"/>
        <v/>
      </c>
      <c r="BN1362" s="199" t="str">
        <f t="shared" si="170"/>
        <v/>
      </c>
      <c r="BO1362" s="199" t="str">
        <f t="shared" si="171"/>
        <v/>
      </c>
      <c r="BP1362" s="199" t="str">
        <f t="shared" si="172"/>
        <v/>
      </c>
      <c r="BQ1362" s="202" t="str">
        <f t="shared" si="173"/>
        <v/>
      </c>
      <c r="BR1362" s="200" t="str">
        <f t="shared" si="174"/>
        <v/>
      </c>
      <c r="BS1362" s="202" t="str">
        <f t="shared" si="175"/>
        <v/>
      </c>
    </row>
    <row r="1363" spans="1:71" ht="7.25" customHeight="1">
      <c r="A1363" s="21"/>
      <c r="B1363" s="294"/>
      <c r="C1363" s="294"/>
      <c r="D1363" s="294"/>
      <c r="E1363" s="294"/>
      <c r="F1363" s="294"/>
      <c r="G1363" s="294"/>
      <c r="H1363" s="21"/>
      <c r="I1363" s="21"/>
      <c r="J1363" s="21"/>
      <c r="K1363" s="21"/>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c r="AR1363" s="127" t="str">
        <f>IF(AS1363="","",MAX(AR$868:AR1362)+1)</f>
        <v/>
      </c>
      <c r="BD1363" s="127" t="str">
        <f>IF(BE1363="","",MAX(BD$868:BD1362)+1)</f>
        <v/>
      </c>
      <c r="BG1363" s="200" t="str">
        <f t="shared" si="163"/>
        <v/>
      </c>
      <c r="BH1363" s="199" t="str">
        <f t="shared" si="164"/>
        <v/>
      </c>
      <c r="BI1363" s="199" t="str">
        <f t="shared" si="165"/>
        <v/>
      </c>
      <c r="BJ1363" s="199" t="str">
        <f t="shared" si="166"/>
        <v/>
      </c>
      <c r="BK1363" s="199" t="str">
        <f t="shared" si="167"/>
        <v/>
      </c>
      <c r="BL1363" s="199" t="str">
        <f t="shared" si="168"/>
        <v/>
      </c>
      <c r="BM1363" s="199" t="str">
        <f t="shared" si="169"/>
        <v/>
      </c>
      <c r="BN1363" s="199" t="str">
        <f t="shared" si="170"/>
        <v/>
      </c>
      <c r="BO1363" s="199" t="str">
        <f t="shared" si="171"/>
        <v/>
      </c>
      <c r="BP1363" s="199" t="str">
        <f t="shared" si="172"/>
        <v/>
      </c>
      <c r="BQ1363" s="202" t="str">
        <f t="shared" si="173"/>
        <v/>
      </c>
      <c r="BR1363" s="200" t="str">
        <f t="shared" si="174"/>
        <v/>
      </c>
      <c r="BS1363" s="202" t="str">
        <f t="shared" si="175"/>
        <v/>
      </c>
    </row>
    <row r="1364" spans="1:71" ht="25.25" customHeight="1">
      <c r="A1364" s="53"/>
      <c r="B1364" s="414" t="s">
        <v>784</v>
      </c>
      <c r="C1364" s="414"/>
      <c r="D1364" s="414"/>
      <c r="E1364" s="414"/>
      <c r="F1364" s="414"/>
      <c r="G1364" s="414"/>
      <c r="H1364" s="372">
        <f>VLOOKUP($AG1364,PriceList,3,FALSE)</f>
        <v>3.2</v>
      </c>
      <c r="I1364" s="372"/>
      <c r="J1364" s="373"/>
      <c r="K1364" s="342"/>
      <c r="L1364" s="343"/>
      <c r="M1364" s="343"/>
      <c r="N1364" s="344"/>
      <c r="O1364" s="341"/>
      <c r="P1364" s="341"/>
      <c r="Q1364" s="340"/>
      <c r="R1364" s="340"/>
      <c r="S1364" s="341"/>
      <c r="T1364" s="341"/>
      <c r="U1364" s="340"/>
      <c r="V1364" s="340"/>
      <c r="W1364" s="341"/>
      <c r="X1364" s="341"/>
      <c r="Y1364" s="340"/>
      <c r="Z1364" s="340"/>
      <c r="AA1364" s="341"/>
      <c r="AB1364" s="341"/>
      <c r="AC1364" s="345">
        <f>(SUM(O1364:AB1365))*H1364</f>
        <v>0</v>
      </c>
      <c r="AD1364" s="346"/>
      <c r="AE1364" s="346"/>
      <c r="AF1364" s="21"/>
      <c r="AG1364" s="339" t="s">
        <v>785</v>
      </c>
      <c r="AJ1364" s="90" t="b">
        <f>OR(ISERROR(AC1364),ISERROR(H1364))</f>
        <v>0</v>
      </c>
      <c r="AQ1364" s="63" t="str">
        <f>IFERROR(LEFT(B1364,SEARCH("
",B1364)),B1364)</f>
        <v>Tea Towel</v>
      </c>
      <c r="AR1364" s="127" t="str">
        <f>IF(AS1364="","",MAX(AR$868:AR1363)+1)</f>
        <v/>
      </c>
      <c r="AS1364" s="176" t="str">
        <f>IF(SUM(O1364:AB1364)&gt;0,AQ1364,"")</f>
        <v/>
      </c>
      <c r="AT1364" s="177" t="str">
        <f>IF(O1364&gt;0,O1364,"")</f>
        <v/>
      </c>
      <c r="AU1364" s="178" t="str">
        <f>IF(Q1364&gt;0,Q1364,"")</f>
        <v/>
      </c>
      <c r="AV1364" s="178" t="str">
        <f>IF(S1364&gt;0,S1364,"")</f>
        <v/>
      </c>
      <c r="AW1364" s="178" t="str">
        <f>IF(U1364&gt;0,U1364,"")</f>
        <v/>
      </c>
      <c r="AX1364" s="178" t="str">
        <f>IF(W1364&gt;0,W1364,"")</f>
        <v/>
      </c>
      <c r="AY1364" s="179" t="str">
        <f>IF(Y1364&gt;0,Y1364,"")</f>
        <v/>
      </c>
      <c r="AZ1364" s="179" t="str">
        <f>IF(AA1364&gt;0,AA1364,"")</f>
        <v/>
      </c>
      <c r="BA1364" s="179" t="str">
        <f>IF(SUM(O1364:AB1364)&gt;0,(SUM(O1364:AB1364)*H1364),"")</f>
        <v/>
      </c>
      <c r="BB1364" s="179" t="str">
        <f>IF(SUM(O1364:AB1364)&gt;0,K1364,"")</f>
        <v/>
      </c>
      <c r="BC1364" s="196" t="str">
        <f>IF(SUM(O1364:AB1364)&gt;0,"ITEM","")</f>
        <v/>
      </c>
      <c r="BD1364" s="127" t="str">
        <f>IF(BE1364="","",MAX(BD$868:BD1363)+1)</f>
        <v/>
      </c>
      <c r="BG1364" s="200" t="str">
        <f t="shared" si="163"/>
        <v/>
      </c>
      <c r="BH1364" s="199" t="str">
        <f t="shared" si="164"/>
        <v/>
      </c>
      <c r="BI1364" s="199" t="str">
        <f t="shared" si="165"/>
        <v/>
      </c>
      <c r="BJ1364" s="199" t="str">
        <f t="shared" si="166"/>
        <v/>
      </c>
      <c r="BK1364" s="199" t="str">
        <f t="shared" si="167"/>
        <v/>
      </c>
      <c r="BL1364" s="199" t="str">
        <f t="shared" si="168"/>
        <v/>
      </c>
      <c r="BM1364" s="199" t="str">
        <f t="shared" si="169"/>
        <v/>
      </c>
      <c r="BN1364" s="199" t="str">
        <f t="shared" si="170"/>
        <v/>
      </c>
      <c r="BO1364" s="199" t="str">
        <f t="shared" si="171"/>
        <v/>
      </c>
      <c r="BP1364" s="199" t="str">
        <f t="shared" si="172"/>
        <v/>
      </c>
      <c r="BQ1364" s="202" t="str">
        <f t="shared" si="173"/>
        <v/>
      </c>
      <c r="BR1364" s="200" t="str">
        <f t="shared" si="174"/>
        <v/>
      </c>
      <c r="BS1364" s="202" t="str">
        <f t="shared" si="175"/>
        <v/>
      </c>
    </row>
    <row r="1365" spans="1:71" ht="25.25" customHeight="1">
      <c r="A1365" s="53"/>
      <c r="B1365" s="414"/>
      <c r="C1365" s="414"/>
      <c r="D1365" s="414"/>
      <c r="E1365" s="414"/>
      <c r="F1365" s="414"/>
      <c r="G1365" s="414"/>
      <c r="H1365" s="372"/>
      <c r="I1365" s="372"/>
      <c r="J1365" s="373"/>
      <c r="K1365" s="342"/>
      <c r="L1365" s="343"/>
      <c r="M1365" s="343"/>
      <c r="N1365" s="344"/>
      <c r="O1365" s="341"/>
      <c r="P1365" s="341"/>
      <c r="Q1365" s="340"/>
      <c r="R1365" s="340"/>
      <c r="S1365" s="341"/>
      <c r="T1365" s="341"/>
      <c r="U1365" s="340"/>
      <c r="V1365" s="340"/>
      <c r="W1365" s="341"/>
      <c r="X1365" s="341"/>
      <c r="Y1365" s="340"/>
      <c r="Z1365" s="340"/>
      <c r="AA1365" s="341"/>
      <c r="AB1365" s="341"/>
      <c r="AC1365" s="345"/>
      <c r="AD1365" s="346"/>
      <c r="AE1365" s="346"/>
      <c r="AF1365" s="21"/>
      <c r="AG1365" s="339"/>
      <c r="AQ1365" s="63" t="str">
        <f>IFERROR(LEFT(B1364,SEARCH("
",B1364)),B1364)</f>
        <v>Tea Towel</v>
      </c>
      <c r="AR1365" s="127" t="str">
        <f>IF(AS1365="","",MAX(AR$868:AR1364)+1)</f>
        <v/>
      </c>
      <c r="AS1365" s="140" t="str">
        <f>IF(SUM(O1365:AB1365)&gt;0,AQ1365,"")</f>
        <v/>
      </c>
      <c r="AT1365" s="175" t="str">
        <f>IF(O1365&gt;0,O1365,"")</f>
        <v/>
      </c>
      <c r="AU1365" s="143" t="str">
        <f>IF(Q1365&gt;0,Q1365,"")</f>
        <v/>
      </c>
      <c r="AV1365" s="143" t="str">
        <f>IF(S1365&gt;0,S1365,"")</f>
        <v/>
      </c>
      <c r="AW1365" s="143" t="str">
        <f>IF(U1365&gt;0,U1365,"")</f>
        <v/>
      </c>
      <c r="AX1365" s="143" t="str">
        <f>IF(W1365&gt;0,W1365,"")</f>
        <v/>
      </c>
      <c r="AY1365" s="144" t="str">
        <f>IF(Y1365&gt;0,Y1365,"")</f>
        <v/>
      </c>
      <c r="AZ1365" s="144" t="str">
        <f>IF(AA1365&gt;0,AA1365,"")</f>
        <v/>
      </c>
      <c r="BA1365" s="179" t="str">
        <f>IF(SUM(O1365:AB1365)&gt;0,(SUM(O1365:AB1365)*H1364),"")</f>
        <v/>
      </c>
      <c r="BB1365" s="179" t="str">
        <f>IF(SUM(O1365:AB1365)&gt;0,K1365,"")</f>
        <v/>
      </c>
      <c r="BC1365" s="197" t="str">
        <f>IF(SUM(O1365:AB1365)&gt;0,"ITEM","")</f>
        <v/>
      </c>
      <c r="BD1365" s="127" t="str">
        <f>IF(BE1365="","",MAX(BD$868:BD1364)+1)</f>
        <v/>
      </c>
      <c r="BG1365" s="200" t="str">
        <f t="shared" si="163"/>
        <v/>
      </c>
      <c r="BH1365" s="199" t="str">
        <f t="shared" si="164"/>
        <v/>
      </c>
      <c r="BI1365" s="199" t="str">
        <f t="shared" si="165"/>
        <v/>
      </c>
      <c r="BJ1365" s="199" t="str">
        <f t="shared" si="166"/>
        <v/>
      </c>
      <c r="BK1365" s="199" t="str">
        <f t="shared" si="167"/>
        <v/>
      </c>
      <c r="BL1365" s="199" t="str">
        <f t="shared" si="168"/>
        <v/>
      </c>
      <c r="BM1365" s="199" t="str">
        <f t="shared" si="169"/>
        <v/>
      </c>
      <c r="BN1365" s="199" t="str">
        <f t="shared" si="170"/>
        <v/>
      </c>
      <c r="BO1365" s="199" t="str">
        <f t="shared" si="171"/>
        <v/>
      </c>
      <c r="BP1365" s="199" t="str">
        <f t="shared" si="172"/>
        <v/>
      </c>
      <c r="BQ1365" s="202" t="str">
        <f t="shared" si="173"/>
        <v/>
      </c>
      <c r="BR1365" s="200" t="str">
        <f t="shared" si="174"/>
        <v/>
      </c>
      <c r="BS1365" s="202" t="str">
        <f t="shared" si="175"/>
        <v/>
      </c>
    </row>
    <row r="1366" spans="1:71" ht="7.25" customHeight="1">
      <c r="A1366" s="21"/>
      <c r="B1366" s="21"/>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R1366" s="127" t="str">
        <f>IF(AS1366="","",MAX(AR$868:AR1365)+1)</f>
        <v/>
      </c>
      <c r="BD1366" s="127" t="str">
        <f>IF(BE1366="","",MAX(BD$868:BD1365)+1)</f>
        <v/>
      </c>
      <c r="BF1366" s="187" t="b">
        <f>NOT(ISBLANK(E1367))</f>
        <v>0</v>
      </c>
      <c r="BG1366" s="200" t="str">
        <f t="shared" si="163"/>
        <v/>
      </c>
      <c r="BH1366" s="199" t="str">
        <f t="shared" si="164"/>
        <v/>
      </c>
      <c r="BI1366" s="199" t="str">
        <f t="shared" si="165"/>
        <v/>
      </c>
      <c r="BJ1366" s="199" t="str">
        <f t="shared" si="166"/>
        <v/>
      </c>
      <c r="BK1366" s="199" t="str">
        <f t="shared" si="167"/>
        <v/>
      </c>
      <c r="BL1366" s="199" t="str">
        <f t="shared" si="168"/>
        <v/>
      </c>
      <c r="BM1366" s="199" t="str">
        <f t="shared" si="169"/>
        <v/>
      </c>
      <c r="BN1366" s="199" t="str">
        <f t="shared" si="170"/>
        <v/>
      </c>
      <c r="BO1366" s="199" t="str">
        <f t="shared" si="171"/>
        <v/>
      </c>
      <c r="BP1366" s="199" t="str">
        <f t="shared" si="172"/>
        <v/>
      </c>
      <c r="BQ1366" s="202" t="str">
        <f t="shared" si="173"/>
        <v/>
      </c>
      <c r="BR1366" s="200" t="str">
        <f t="shared" si="174"/>
        <v/>
      </c>
      <c r="BS1366" s="202" t="str">
        <f t="shared" si="175"/>
        <v/>
      </c>
    </row>
    <row r="1367" spans="1:71" ht="25.25" customHeight="1">
      <c r="A1367" s="53"/>
      <c r="B1367" s="649" t="s">
        <v>44</v>
      </c>
      <c r="C1367" s="649"/>
      <c r="D1367" s="649"/>
      <c r="E1367" s="452"/>
      <c r="F1367" s="453"/>
      <c r="G1367" s="453"/>
      <c r="H1367" s="453"/>
      <c r="I1367" s="453"/>
      <c r="J1367" s="453"/>
      <c r="K1367" s="453"/>
      <c r="L1367" s="453"/>
      <c r="M1367" s="453"/>
      <c r="N1367" s="453"/>
      <c r="O1367" s="453"/>
      <c r="P1367" s="453"/>
      <c r="Q1367" s="453"/>
      <c r="R1367" s="453"/>
      <c r="S1367" s="453"/>
      <c r="T1367" s="453"/>
      <c r="U1367" s="453"/>
      <c r="V1367" s="453"/>
      <c r="W1367" s="453"/>
      <c r="X1367" s="453"/>
      <c r="Y1367" s="453"/>
      <c r="Z1367" s="453"/>
      <c r="AA1367" s="453"/>
      <c r="AB1367" s="453"/>
      <c r="AC1367" s="453"/>
      <c r="AD1367" s="453"/>
      <c r="AE1367" s="454"/>
      <c r="AF1367" s="21"/>
      <c r="AR1367" s="127" t="str">
        <f>IF(AS1367="","",MAX(AR$868:AR1366)+1)</f>
        <v/>
      </c>
      <c r="BD1367" s="127" t="str">
        <f>IF(BE1367="","",MAX(BD$868:BD1366)+1)</f>
        <v/>
      </c>
      <c r="BE1367" s="176" t="str">
        <f>IF(BF1366=TRUE,E1367,"")</f>
        <v/>
      </c>
      <c r="BF1367" s="176" t="str">
        <f>IF(BF1366=TRUE,"NOTE","")</f>
        <v/>
      </c>
      <c r="BG1367" s="200" t="str">
        <f t="shared" si="163"/>
        <v/>
      </c>
      <c r="BH1367" s="199" t="str">
        <f t="shared" si="164"/>
        <v/>
      </c>
      <c r="BI1367" s="199" t="str">
        <f t="shared" si="165"/>
        <v/>
      </c>
      <c r="BJ1367" s="199" t="str">
        <f t="shared" si="166"/>
        <v/>
      </c>
      <c r="BK1367" s="199" t="str">
        <f t="shared" si="167"/>
        <v/>
      </c>
      <c r="BL1367" s="199" t="str">
        <f t="shared" si="168"/>
        <v/>
      </c>
      <c r="BM1367" s="199" t="str">
        <f t="shared" si="169"/>
        <v/>
      </c>
      <c r="BN1367" s="199" t="str">
        <f t="shared" si="170"/>
        <v/>
      </c>
      <c r="BO1367" s="199" t="str">
        <f t="shared" si="171"/>
        <v/>
      </c>
      <c r="BP1367" s="199" t="str">
        <f t="shared" si="172"/>
        <v/>
      </c>
      <c r="BQ1367" s="202" t="str">
        <f t="shared" si="173"/>
        <v/>
      </c>
      <c r="BR1367" s="200" t="str">
        <f t="shared" si="174"/>
        <v/>
      </c>
      <c r="BS1367" s="202" t="str">
        <f t="shared" si="175"/>
        <v/>
      </c>
    </row>
    <row r="1368" spans="1:71" ht="10.25" customHeight="1">
      <c r="A1368" s="53"/>
      <c r="B1368" s="9"/>
      <c r="C1368" s="48"/>
      <c r="D1368" s="48"/>
      <c r="E1368" s="48"/>
      <c r="F1368" s="48"/>
      <c r="G1368" s="48"/>
      <c r="H1368" s="48"/>
      <c r="I1368" s="48"/>
      <c r="J1368" s="48"/>
      <c r="K1368" s="48"/>
      <c r="L1368" s="48"/>
      <c r="M1368" s="48"/>
      <c r="N1368" s="48"/>
      <c r="O1368" s="48"/>
      <c r="P1368" s="48"/>
      <c r="Q1368" s="48"/>
      <c r="R1368" s="48"/>
      <c r="S1368" s="48"/>
      <c r="T1368" s="48"/>
      <c r="U1368" s="48"/>
      <c r="V1368" s="48"/>
      <c r="W1368" s="48"/>
      <c r="X1368" s="48"/>
      <c r="Y1368" s="48"/>
      <c r="Z1368" s="48"/>
      <c r="AA1368" s="48"/>
      <c r="AB1368" s="48"/>
      <c r="AC1368" s="48"/>
      <c r="AD1368" s="48"/>
      <c r="AE1368" s="48"/>
      <c r="AF1368" s="21"/>
      <c r="AR1368" s="127" t="str">
        <f>IF(AS1368="","",MAX(AR$868:AR1367)+1)</f>
        <v/>
      </c>
      <c r="BD1368" s="127" t="str">
        <f>IF(BE1368="","",MAX(BD$868:BD1367)+1)</f>
        <v/>
      </c>
      <c r="BF1368" s="187" t="b">
        <f>NOT(ISBLANK(E1399))</f>
        <v>0</v>
      </c>
      <c r="BG1368" s="200" t="str">
        <f t="shared" si="163"/>
        <v/>
      </c>
      <c r="BH1368" s="199" t="str">
        <f t="shared" si="164"/>
        <v/>
      </c>
      <c r="BI1368" s="199" t="str">
        <f t="shared" si="165"/>
        <v/>
      </c>
      <c r="BJ1368" s="199" t="str">
        <f t="shared" si="166"/>
        <v/>
      </c>
      <c r="BK1368" s="199" t="str">
        <f t="shared" si="167"/>
        <v/>
      </c>
      <c r="BL1368" s="199" t="str">
        <f t="shared" si="168"/>
        <v/>
      </c>
      <c r="BM1368" s="199" t="str">
        <f t="shared" si="169"/>
        <v/>
      </c>
      <c r="BN1368" s="199" t="str">
        <f t="shared" si="170"/>
        <v/>
      </c>
      <c r="BO1368" s="199" t="str">
        <f t="shared" si="171"/>
        <v/>
      </c>
      <c r="BP1368" s="199" t="str">
        <f t="shared" si="172"/>
        <v/>
      </c>
      <c r="BQ1368" s="202" t="str">
        <f t="shared" si="173"/>
        <v/>
      </c>
      <c r="BR1368" s="200" t="str">
        <f t="shared" si="174"/>
        <v/>
      </c>
      <c r="BS1368" s="202" t="str">
        <f t="shared" si="175"/>
        <v/>
      </c>
    </row>
    <row r="1369" spans="1:71" ht="20.149999999999999" customHeight="1">
      <c r="A1369" s="413">
        <f>A1327+1</f>
        <v>25</v>
      </c>
      <c r="B1369" s="413"/>
      <c r="C1369" s="65"/>
      <c r="D1369" s="65"/>
      <c r="E1369" s="65"/>
      <c r="F1369" s="65"/>
      <c r="G1369" s="65"/>
      <c r="H1369" s="65"/>
      <c r="I1369" s="65"/>
      <c r="J1369" s="65"/>
      <c r="K1369" s="65"/>
      <c r="L1369" s="65"/>
      <c r="M1369" s="65"/>
      <c r="N1369" s="65"/>
      <c r="O1369" s="65"/>
      <c r="P1369" s="65"/>
      <c r="Q1369" s="65"/>
      <c r="R1369" s="65"/>
      <c r="S1369" s="65"/>
      <c r="T1369" s="65"/>
      <c r="U1369" s="65"/>
      <c r="V1369" s="65"/>
      <c r="W1369" s="65"/>
      <c r="X1369" s="65"/>
      <c r="Y1369" s="65"/>
      <c r="Z1369" s="65"/>
      <c r="AA1369" s="65"/>
      <c r="AB1369" s="65"/>
      <c r="AC1369" s="65"/>
      <c r="AD1369" s="65"/>
      <c r="AE1369" s="7"/>
      <c r="AF1369" s="7"/>
      <c r="AQ1369" s="184" t="s">
        <v>766</v>
      </c>
      <c r="AR1369" s="127" t="str">
        <f>IF(AS1369="","",MAX(AR$868:AR1368)+1)</f>
        <v/>
      </c>
      <c r="AS1369" s="180" t="str">
        <f>IF(AQ1375&gt;0,AQ1369,"")</f>
        <v/>
      </c>
      <c r="AT1369" s="181" t="str">
        <f>IF(AQ1375&gt;0,IF(ISBLANK(O1375),"",O1375),"")</f>
        <v/>
      </c>
      <c r="AU1369" s="182" t="str">
        <f>IF(AQ1375&gt;0,IF(ISBLANK(Q1375),"",Q1375),"")</f>
        <v/>
      </c>
      <c r="AV1369" s="182" t="str">
        <f>IF(AQ1375&gt;0,IF(ISBLANK(S1375),"",S1375),"")</f>
        <v/>
      </c>
      <c r="AW1369" s="182" t="str">
        <f>IF(AQ1375&gt;0,IF(ISBLANK(U1375),"",U1375),"")</f>
        <v/>
      </c>
      <c r="AX1369" s="182" t="str">
        <f>IF(AQ1375&gt;0,IF(ISBLANK(W1375),"",W1375),"")</f>
        <v/>
      </c>
      <c r="AY1369" s="183" t="str">
        <f>IF(AQ1375&gt;0,IF(ISBLANK(Y1375),"",Y1375),"")</f>
        <v/>
      </c>
      <c r="AZ1369" s="183" t="str">
        <f>IF(AQ1375&gt;0,IF(ISBLANK(AA1375),"",AA1375),"")</f>
        <v/>
      </c>
      <c r="BC1369" s="195" t="str">
        <f>IF(AQ1375&gt;0,"HEADING","")</f>
        <v/>
      </c>
      <c r="BD1369" s="127" t="str">
        <f>IF(BE1369="","",MAX(BD$868:BD1368)+1)</f>
        <v/>
      </c>
      <c r="BE1369" s="180" t="str">
        <f>IF(BF1368=TRUE,AQ1369,"")</f>
        <v/>
      </c>
      <c r="BF1369" s="195" t="str">
        <f>IF(BF1368=TRUE,"HEADING","")</f>
        <v/>
      </c>
      <c r="BG1369" s="200" t="str">
        <f t="shared" si="163"/>
        <v/>
      </c>
      <c r="BH1369" s="199" t="str">
        <f t="shared" si="164"/>
        <v/>
      </c>
      <c r="BI1369" s="199" t="str">
        <f t="shared" si="165"/>
        <v/>
      </c>
      <c r="BJ1369" s="199" t="str">
        <f t="shared" si="166"/>
        <v/>
      </c>
      <c r="BK1369" s="199" t="str">
        <f t="shared" si="167"/>
        <v/>
      </c>
      <c r="BL1369" s="199" t="str">
        <f t="shared" si="168"/>
        <v/>
      </c>
      <c r="BM1369" s="199" t="str">
        <f t="shared" si="169"/>
        <v/>
      </c>
      <c r="BN1369" s="199" t="str">
        <f t="shared" si="170"/>
        <v/>
      </c>
      <c r="BO1369" s="199" t="str">
        <f t="shared" si="171"/>
        <v/>
      </c>
      <c r="BP1369" s="199" t="str">
        <f t="shared" si="172"/>
        <v/>
      </c>
      <c r="BQ1369" s="202" t="str">
        <f t="shared" si="173"/>
        <v/>
      </c>
      <c r="BR1369" s="200" t="str">
        <f t="shared" si="174"/>
        <v/>
      </c>
      <c r="BS1369" s="202" t="str">
        <f t="shared" si="175"/>
        <v/>
      </c>
    </row>
    <row r="1370" spans="1:71" ht="7.25" customHeight="1" thickBot="1">
      <c r="A1370" s="21"/>
      <c r="B1370" s="21"/>
      <c r="C1370" s="21"/>
      <c r="D1370" s="21"/>
      <c r="E1370" s="21"/>
      <c r="F1370" s="21"/>
      <c r="G1370" s="21"/>
      <c r="H1370" s="21"/>
      <c r="I1370" s="21"/>
      <c r="J1370" s="21"/>
      <c r="K1370" s="21"/>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R1370" s="127" t="str">
        <f>IF(AS1370="","",MAX(AR$868:AR1369)+1)</f>
        <v/>
      </c>
      <c r="BD1370" s="127" t="str">
        <f>IF(BE1370="","",MAX(BD$868:BD1369)+1)</f>
        <v/>
      </c>
      <c r="BG1370" s="200" t="str">
        <f t="shared" si="163"/>
        <v/>
      </c>
      <c r="BH1370" s="199" t="str">
        <f t="shared" si="164"/>
        <v/>
      </c>
      <c r="BI1370" s="199" t="str">
        <f t="shared" si="165"/>
        <v/>
      </c>
      <c r="BJ1370" s="199" t="str">
        <f t="shared" si="166"/>
        <v/>
      </c>
      <c r="BK1370" s="199" t="str">
        <f t="shared" si="167"/>
        <v/>
      </c>
      <c r="BL1370" s="199" t="str">
        <f t="shared" si="168"/>
        <v/>
      </c>
      <c r="BM1370" s="199" t="str">
        <f t="shared" si="169"/>
        <v/>
      </c>
      <c r="BN1370" s="199" t="str">
        <f t="shared" si="170"/>
        <v/>
      </c>
      <c r="BO1370" s="199" t="str">
        <f t="shared" si="171"/>
        <v/>
      </c>
      <c r="BP1370" s="199" t="str">
        <f t="shared" si="172"/>
        <v/>
      </c>
      <c r="BQ1370" s="202" t="str">
        <f t="shared" si="173"/>
        <v/>
      </c>
      <c r="BR1370" s="200" t="str">
        <f t="shared" si="174"/>
        <v/>
      </c>
      <c r="BS1370" s="202" t="str">
        <f t="shared" si="175"/>
        <v/>
      </c>
    </row>
    <row r="1371" spans="1:71" ht="25.25" customHeight="1" thickBot="1">
      <c r="A1371" s="21"/>
      <c r="B1371" s="365" t="s">
        <v>766</v>
      </c>
      <c r="C1371" s="366"/>
      <c r="D1371" s="366"/>
      <c r="E1371" s="366"/>
      <c r="F1371" s="366"/>
      <c r="G1371" s="366"/>
      <c r="H1371" s="366"/>
      <c r="I1371" s="366"/>
      <c r="J1371" s="366"/>
      <c r="K1371" s="366"/>
      <c r="L1371" s="366"/>
      <c r="M1371" s="366"/>
      <c r="N1371" s="366"/>
      <c r="O1371" s="366"/>
      <c r="P1371" s="366"/>
      <c r="Q1371" s="366"/>
      <c r="R1371" s="366"/>
      <c r="S1371" s="366"/>
      <c r="T1371" s="366"/>
      <c r="U1371" s="366"/>
      <c r="V1371" s="366"/>
      <c r="W1371" s="366"/>
      <c r="X1371" s="366"/>
      <c r="Y1371" s="366"/>
      <c r="Z1371" s="366"/>
      <c r="AA1371" s="366"/>
      <c r="AB1371" s="366"/>
      <c r="AC1371" s="366"/>
      <c r="AD1371" s="366"/>
      <c r="AE1371" s="367"/>
      <c r="AF1371" s="21"/>
      <c r="AQ1371" s="184" t="str">
        <f>B1371</f>
        <v>Hygiene Packages</v>
      </c>
      <c r="AR1371" s="127" t="str">
        <f>IF(AS1371="","",MAX(AR$868:AR1368)+1)</f>
        <v/>
      </c>
      <c r="AS1371" s="180" t="str">
        <f>IF(AQ1376&gt;0,AQ1371,"")</f>
        <v/>
      </c>
      <c r="AT1371" s="181" t="str">
        <f>IF(AQ1376&gt;0,IF(ISBLANK(O1376),"",O1376),"")</f>
        <v/>
      </c>
      <c r="AU1371" s="182" t="str">
        <f>IF(AQ1376&gt;0,IF(ISBLANK(Q1376),"",Q1376),"")</f>
        <v/>
      </c>
      <c r="AV1371" s="182" t="str">
        <f>IF(AQ1376&gt;0,IF(ISBLANK(S1376),"",S1376),"")</f>
        <v/>
      </c>
      <c r="AW1371" s="182" t="str">
        <f>IF(AQ1376&gt;0,IF(ISBLANK(U1376),"",U1376),"")</f>
        <v/>
      </c>
      <c r="AX1371" s="182" t="str">
        <f>IF(AQ1376&gt;0,IF(ISBLANK(W1376),"",W1376),"")</f>
        <v/>
      </c>
      <c r="AY1371" s="183" t="str">
        <f>IF(AQ1376&gt;0,IF(ISBLANK(Y1376),"",Y1376),"")</f>
        <v/>
      </c>
      <c r="AZ1371" s="183" t="str">
        <f>IF(AQ1376&gt;0,IF(ISBLANK(AA1376),"",AA1376),"")</f>
        <v/>
      </c>
      <c r="BC1371" s="195" t="str">
        <f>IF(AQ1376&gt;0,"HEADING","")</f>
        <v/>
      </c>
      <c r="BD1371" s="127" t="e">
        <f>IF(BE1371="","",MAX(BD$868:BD1368)+1)</f>
        <v>#REF!</v>
      </c>
      <c r="BE1371" s="180" t="e">
        <f>IF(#REF!=TRUE,AQ1371,"")</f>
        <v>#REF!</v>
      </c>
      <c r="BF1371" s="195" t="e">
        <f>IF(#REF!=TRUE,"HEADING","")</f>
        <v>#REF!</v>
      </c>
      <c r="BG1371" s="200" t="str">
        <f t="shared" si="163"/>
        <v/>
      </c>
      <c r="BH1371" s="199" t="str">
        <f t="shared" si="164"/>
        <v/>
      </c>
      <c r="BI1371" s="199" t="str">
        <f t="shared" si="165"/>
        <v/>
      </c>
      <c r="BJ1371" s="199" t="str">
        <f t="shared" si="166"/>
        <v/>
      </c>
      <c r="BK1371" s="199" t="str">
        <f t="shared" si="167"/>
        <v/>
      </c>
      <c r="BL1371" s="199" t="str">
        <f t="shared" si="168"/>
        <v/>
      </c>
      <c r="BM1371" s="199" t="str">
        <f t="shared" si="169"/>
        <v/>
      </c>
      <c r="BN1371" s="199" t="str">
        <f t="shared" si="170"/>
        <v/>
      </c>
      <c r="BO1371" s="199" t="str">
        <f t="shared" si="171"/>
        <v/>
      </c>
      <c r="BP1371" s="199" t="str">
        <f t="shared" si="172"/>
        <v/>
      </c>
      <c r="BQ1371" s="202" t="str">
        <f t="shared" si="173"/>
        <v/>
      </c>
      <c r="BR1371" s="200" t="str">
        <f t="shared" si="174"/>
        <v/>
      </c>
      <c r="BS1371" s="202" t="str">
        <f t="shared" si="175"/>
        <v/>
      </c>
    </row>
    <row r="1372" spans="1:71" ht="7.25" customHeight="1">
      <c r="A1372" s="21"/>
      <c r="B1372" s="21"/>
      <c r="C1372" s="21"/>
      <c r="D1372" s="21"/>
      <c r="E1372" s="21"/>
      <c r="F1372" s="21"/>
      <c r="G1372" s="21"/>
      <c r="H1372" s="21"/>
      <c r="I1372" s="21"/>
      <c r="J1372" s="21"/>
      <c r="K1372" s="21"/>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R1372" s="127" t="str">
        <f>IF(AS1372="","",MAX(AR$868:AR1371)+1)</f>
        <v/>
      </c>
      <c r="BD1372" s="127" t="str">
        <f>IF(BE1372="","",MAX(BD$868:BD1371)+1)</f>
        <v/>
      </c>
      <c r="BG1372" s="200" t="str">
        <f t="shared" si="163"/>
        <v/>
      </c>
      <c r="BH1372" s="199" t="str">
        <f t="shared" si="164"/>
        <v/>
      </c>
      <c r="BI1372" s="199" t="str">
        <f t="shared" si="165"/>
        <v/>
      </c>
      <c r="BJ1372" s="199" t="str">
        <f t="shared" si="166"/>
        <v/>
      </c>
      <c r="BK1372" s="199" t="str">
        <f t="shared" si="167"/>
        <v/>
      </c>
      <c r="BL1372" s="199" t="str">
        <f t="shared" si="168"/>
        <v/>
      </c>
      <c r="BM1372" s="199" t="str">
        <f t="shared" si="169"/>
        <v/>
      </c>
      <c r="BN1372" s="199" t="str">
        <f t="shared" si="170"/>
        <v/>
      </c>
      <c r="BO1372" s="199" t="str">
        <f t="shared" si="171"/>
        <v/>
      </c>
      <c r="BP1372" s="199" t="str">
        <f t="shared" si="172"/>
        <v/>
      </c>
      <c r="BQ1372" s="202" t="str">
        <f t="shared" si="173"/>
        <v/>
      </c>
      <c r="BR1372" s="200" t="str">
        <f t="shared" si="174"/>
        <v/>
      </c>
      <c r="BS1372" s="202" t="str">
        <f t="shared" si="175"/>
        <v/>
      </c>
    </row>
    <row r="1373" spans="1:71" ht="20.149999999999999" customHeight="1">
      <c r="A1373" s="21"/>
      <c r="B1373" s="21"/>
      <c r="C1373" s="31"/>
      <c r="D1373" s="31"/>
      <c r="E1373" s="31"/>
      <c r="F1373" s="31"/>
      <c r="G1373" s="31"/>
      <c r="H1373" s="31"/>
      <c r="I1373" s="31"/>
      <c r="J1373" s="31"/>
      <c r="K1373" s="31"/>
      <c r="L1373" s="31"/>
      <c r="M1373" s="31"/>
      <c r="N1373" s="31"/>
      <c r="O1373" s="368" t="s">
        <v>525</v>
      </c>
      <c r="P1373" s="368"/>
      <c r="Q1373" s="368"/>
      <c r="R1373" s="368"/>
      <c r="S1373" s="368"/>
      <c r="T1373" s="368"/>
      <c r="U1373" s="368"/>
      <c r="V1373" s="368"/>
      <c r="W1373" s="368"/>
      <c r="X1373" s="368"/>
      <c r="Y1373" s="368"/>
      <c r="Z1373" s="368"/>
      <c r="AA1373" s="368"/>
      <c r="AB1373" s="368"/>
      <c r="AC1373" s="35"/>
      <c r="AD1373" s="35"/>
      <c r="AE1373" s="35"/>
      <c r="AF1373" s="21"/>
      <c r="AR1373" s="127" t="str">
        <f>IF(AS1373="","",MAX(AR$868:AR1370)+1)</f>
        <v/>
      </c>
      <c r="BD1373" s="127" t="str">
        <f>IF(BE1373="","",MAX(BD$868:BD1370)+1)</f>
        <v/>
      </c>
      <c r="BG1373" s="200" t="str">
        <f t="shared" si="163"/>
        <v/>
      </c>
      <c r="BH1373" s="199" t="str">
        <f t="shared" si="164"/>
        <v/>
      </c>
      <c r="BI1373" s="199" t="str">
        <f t="shared" si="165"/>
        <v/>
      </c>
      <c r="BJ1373" s="199" t="str">
        <f t="shared" si="166"/>
        <v/>
      </c>
      <c r="BK1373" s="199" t="str">
        <f t="shared" si="167"/>
        <v/>
      </c>
      <c r="BL1373" s="199" t="str">
        <f t="shared" si="168"/>
        <v/>
      </c>
      <c r="BM1373" s="199" t="str">
        <f t="shared" si="169"/>
        <v/>
      </c>
      <c r="BN1373" s="199" t="str">
        <f t="shared" si="170"/>
        <v/>
      </c>
      <c r="BO1373" s="199" t="str">
        <f t="shared" si="171"/>
        <v/>
      </c>
      <c r="BP1373" s="199" t="str">
        <f t="shared" si="172"/>
        <v/>
      </c>
      <c r="BQ1373" s="202" t="str">
        <f t="shared" si="173"/>
        <v/>
      </c>
      <c r="BR1373" s="200" t="str">
        <f t="shared" si="174"/>
        <v/>
      </c>
      <c r="BS1373" s="202" t="str">
        <f t="shared" si="175"/>
        <v/>
      </c>
    </row>
    <row r="1374" spans="1:71" ht="20.149999999999999" customHeight="1">
      <c r="A1374" s="21"/>
      <c r="B1374" s="369"/>
      <c r="C1374" s="369"/>
      <c r="D1374" s="369"/>
      <c r="E1374" s="369"/>
      <c r="F1374" s="369"/>
      <c r="G1374" s="369"/>
      <c r="H1374" s="21"/>
      <c r="I1374" s="26"/>
      <c r="J1374" s="26"/>
      <c r="K1374" s="21"/>
      <c r="L1374" s="26"/>
      <c r="M1374" s="26"/>
      <c r="N1374" s="26"/>
      <c r="O1374" s="370" t="s">
        <v>423</v>
      </c>
      <c r="P1374" s="370"/>
      <c r="Q1374" s="322" t="s">
        <v>424</v>
      </c>
      <c r="R1374" s="322"/>
      <c r="S1374" s="362" t="s">
        <v>425</v>
      </c>
      <c r="T1374" s="362"/>
      <c r="U1374" s="322" t="s">
        <v>426</v>
      </c>
      <c r="V1374" s="322"/>
      <c r="W1374" s="362" t="s">
        <v>427</v>
      </c>
      <c r="X1374" s="362"/>
      <c r="Y1374" s="322" t="s">
        <v>428</v>
      </c>
      <c r="Z1374" s="322"/>
      <c r="AA1374" s="362" t="s">
        <v>429</v>
      </c>
      <c r="AB1374" s="362"/>
      <c r="AC1374" s="21"/>
      <c r="AD1374" s="36"/>
      <c r="AE1374" s="36"/>
      <c r="AF1374" s="21"/>
      <c r="AQ1374" s="137" t="s">
        <v>533</v>
      </c>
      <c r="AR1374" s="127" t="str">
        <f>IF(AS1374="","",MAX(AR$868:AR1373)+1)</f>
        <v/>
      </c>
      <c r="BD1374" s="127" t="str">
        <f>IF(BE1374="","",MAX(BD$868:BD1373)+1)</f>
        <v/>
      </c>
      <c r="BG1374" s="200" t="str">
        <f t="shared" si="163"/>
        <v/>
      </c>
      <c r="BH1374" s="199" t="str">
        <f t="shared" si="164"/>
        <v/>
      </c>
      <c r="BI1374" s="199" t="str">
        <f t="shared" si="165"/>
        <v/>
      </c>
      <c r="BJ1374" s="199" t="str">
        <f t="shared" si="166"/>
        <v/>
      </c>
      <c r="BK1374" s="199" t="str">
        <f t="shared" si="167"/>
        <v/>
      </c>
      <c r="BL1374" s="199" t="str">
        <f t="shared" si="168"/>
        <v/>
      </c>
      <c r="BM1374" s="199" t="str">
        <f t="shared" si="169"/>
        <v/>
      </c>
      <c r="BN1374" s="199" t="str">
        <f t="shared" si="170"/>
        <v/>
      </c>
      <c r="BO1374" s="199" t="str">
        <f t="shared" si="171"/>
        <v/>
      </c>
      <c r="BP1374" s="199" t="str">
        <f t="shared" si="172"/>
        <v/>
      </c>
      <c r="BQ1374" s="202" t="str">
        <f t="shared" si="173"/>
        <v/>
      </c>
      <c r="BR1374" s="200" t="str">
        <f t="shared" si="174"/>
        <v/>
      </c>
      <c r="BS1374" s="202" t="str">
        <f t="shared" si="175"/>
        <v/>
      </c>
    </row>
    <row r="1375" spans="1:71" ht="20.149999999999999" customHeight="1">
      <c r="A1375" s="53"/>
      <c r="B1375" s="369"/>
      <c r="C1375" s="369"/>
      <c r="D1375" s="369"/>
      <c r="E1375" s="369"/>
      <c r="F1375" s="369"/>
      <c r="G1375" s="369"/>
      <c r="H1375" s="26"/>
      <c r="I1375" s="26"/>
      <c r="J1375" s="26"/>
      <c r="K1375" s="26"/>
      <c r="L1375" s="26"/>
      <c r="M1375" s="26"/>
      <c r="N1375" s="26"/>
      <c r="O1375" s="363"/>
      <c r="P1375" s="363"/>
      <c r="Q1375" s="330"/>
      <c r="R1375" s="330"/>
      <c r="S1375" s="326"/>
      <c r="T1375" s="327"/>
      <c r="U1375" s="330"/>
      <c r="V1375" s="330"/>
      <c r="W1375" s="326"/>
      <c r="X1375" s="327"/>
      <c r="Y1375" s="330"/>
      <c r="Z1375" s="330"/>
      <c r="AA1375" s="326"/>
      <c r="AB1375" s="327"/>
      <c r="AC1375" s="36"/>
      <c r="AD1375" s="36"/>
      <c r="AE1375" s="36"/>
      <c r="AF1375" s="21"/>
      <c r="AQ1375" s="137">
        <f>SUM($O1379:$AB1396)</f>
        <v>0</v>
      </c>
      <c r="AR1375" s="127" t="str">
        <f>IF(AS1375="","",MAX(AR$868:AR1374)+1)</f>
        <v/>
      </c>
      <c r="BC1375" s="198" t="str">
        <f>IF(AQ1375&gt;0,"DATE","")</f>
        <v/>
      </c>
      <c r="BD1375" s="127" t="str">
        <f>IF(BE1375="","",MAX(BD$868:BD1374)+1)</f>
        <v/>
      </c>
      <c r="BG1375" s="200" t="str">
        <f t="shared" si="163"/>
        <v/>
      </c>
      <c r="BH1375" s="199" t="str">
        <f t="shared" si="164"/>
        <v/>
      </c>
      <c r="BI1375" s="199" t="str">
        <f t="shared" si="165"/>
        <v/>
      </c>
      <c r="BJ1375" s="199" t="str">
        <f t="shared" si="166"/>
        <v/>
      </c>
      <c r="BK1375" s="199" t="str">
        <f t="shared" si="167"/>
        <v/>
      </c>
      <c r="BL1375" s="199" t="str">
        <f t="shared" si="168"/>
        <v/>
      </c>
      <c r="BM1375" s="199" t="str">
        <f t="shared" si="169"/>
        <v/>
      </c>
      <c r="BN1375" s="199" t="str">
        <f t="shared" si="170"/>
        <v/>
      </c>
      <c r="BO1375" s="199" t="str">
        <f t="shared" si="171"/>
        <v/>
      </c>
      <c r="BP1375" s="199" t="str">
        <f t="shared" si="172"/>
        <v/>
      </c>
      <c r="BQ1375" s="202" t="str">
        <f t="shared" si="173"/>
        <v/>
      </c>
      <c r="BR1375" s="200" t="str">
        <f t="shared" si="174"/>
        <v/>
      </c>
      <c r="BS1375" s="202" t="str">
        <f t="shared" si="175"/>
        <v/>
      </c>
    </row>
    <row r="1376" spans="1:71" ht="7.25" customHeight="1">
      <c r="A1376" s="21"/>
      <c r="B1376" s="21"/>
      <c r="C1376" s="21"/>
      <c r="D1376" s="21"/>
      <c r="E1376" s="21"/>
      <c r="F1376" s="21"/>
      <c r="G1376" s="21"/>
      <c r="H1376" s="21"/>
      <c r="I1376" s="21"/>
      <c r="J1376" s="21"/>
      <c r="K1376" s="21"/>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R1376" s="127" t="str">
        <f>IF(AS1376="","",MAX(AR$868:AR1375)+1)</f>
        <v/>
      </c>
      <c r="BD1376" s="127" t="str">
        <f>IF(BE1376="","",MAX(BD$868:BD1375)+1)</f>
        <v/>
      </c>
      <c r="BG1376" s="200" t="str">
        <f t="shared" si="163"/>
        <v/>
      </c>
      <c r="BH1376" s="199" t="str">
        <f t="shared" si="164"/>
        <v/>
      </c>
      <c r="BI1376" s="199" t="str">
        <f t="shared" si="165"/>
        <v/>
      </c>
      <c r="BJ1376" s="199" t="str">
        <f t="shared" si="166"/>
        <v/>
      </c>
      <c r="BK1376" s="199" t="str">
        <f t="shared" si="167"/>
        <v/>
      </c>
      <c r="BL1376" s="199" t="str">
        <f t="shared" si="168"/>
        <v/>
      </c>
      <c r="BM1376" s="199" t="str">
        <f t="shared" si="169"/>
        <v/>
      </c>
      <c r="BN1376" s="199" t="str">
        <f t="shared" si="170"/>
        <v/>
      </c>
      <c r="BO1376" s="199" t="str">
        <f t="shared" si="171"/>
        <v/>
      </c>
      <c r="BP1376" s="199" t="str">
        <f t="shared" si="172"/>
        <v/>
      </c>
      <c r="BQ1376" s="202" t="str">
        <f t="shared" si="173"/>
        <v/>
      </c>
      <c r="BR1376" s="200" t="str">
        <f t="shared" si="174"/>
        <v/>
      </c>
      <c r="BS1376" s="202" t="str">
        <f t="shared" si="175"/>
        <v/>
      </c>
    </row>
    <row r="1377" spans="1:71" ht="20.149999999999999" customHeight="1">
      <c r="A1377" s="53"/>
      <c r="B1377" s="368" t="s">
        <v>150</v>
      </c>
      <c r="C1377" s="368"/>
      <c r="D1377" s="368"/>
      <c r="E1377" s="368"/>
      <c r="F1377" s="368"/>
      <c r="G1377" s="368"/>
      <c r="H1377" s="361" t="s">
        <v>2735</v>
      </c>
      <c r="I1377" s="361"/>
      <c r="J1377" s="361"/>
      <c r="K1377" s="361" t="s">
        <v>395</v>
      </c>
      <c r="L1377" s="361"/>
      <c r="M1377" s="361"/>
      <c r="N1377" s="361"/>
      <c r="O1377" s="361" t="s">
        <v>530</v>
      </c>
      <c r="P1377" s="361"/>
      <c r="Q1377" s="361"/>
      <c r="R1377" s="361"/>
      <c r="S1377" s="361"/>
      <c r="T1377" s="361"/>
      <c r="U1377" s="361"/>
      <c r="V1377" s="361"/>
      <c r="W1377" s="361"/>
      <c r="X1377" s="361"/>
      <c r="Y1377" s="361"/>
      <c r="Z1377" s="361"/>
      <c r="AA1377" s="361"/>
      <c r="AB1377" s="361"/>
      <c r="AC1377" s="347" t="s">
        <v>392</v>
      </c>
      <c r="AD1377" s="347"/>
      <c r="AE1377" s="347"/>
      <c r="AF1377" s="21"/>
      <c r="AR1377" s="127" t="str">
        <f>IF(AS1377="","",MAX(AR$868:AR1376)+1)</f>
        <v/>
      </c>
      <c r="BD1377" s="127" t="str">
        <f>IF(BE1377="","",MAX(BD$868:BD1376)+1)</f>
        <v/>
      </c>
      <c r="BG1377" s="200" t="str">
        <f t="shared" si="163"/>
        <v/>
      </c>
      <c r="BH1377" s="199" t="str">
        <f t="shared" si="164"/>
        <v/>
      </c>
      <c r="BI1377" s="199" t="str">
        <f t="shared" si="165"/>
        <v/>
      </c>
      <c r="BJ1377" s="199" t="str">
        <f t="shared" si="166"/>
        <v/>
      </c>
      <c r="BK1377" s="199" t="str">
        <f t="shared" si="167"/>
        <v/>
      </c>
      <c r="BL1377" s="199" t="str">
        <f t="shared" si="168"/>
        <v/>
      </c>
      <c r="BM1377" s="199" t="str">
        <f t="shared" si="169"/>
        <v/>
      </c>
      <c r="BN1377" s="199" t="str">
        <f t="shared" si="170"/>
        <v/>
      </c>
      <c r="BO1377" s="199" t="str">
        <f t="shared" si="171"/>
        <v/>
      </c>
      <c r="BP1377" s="199" t="str">
        <f t="shared" si="172"/>
        <v/>
      </c>
      <c r="BQ1377" s="202" t="str">
        <f t="shared" si="173"/>
        <v/>
      </c>
      <c r="BR1377" s="200" t="str">
        <f t="shared" si="174"/>
        <v/>
      </c>
      <c r="BS1377" s="202" t="str">
        <f t="shared" si="175"/>
        <v/>
      </c>
    </row>
    <row r="1378" spans="1:71" ht="10.25" customHeight="1">
      <c r="A1378" s="53"/>
      <c r="B1378" s="281"/>
      <c r="C1378" s="296"/>
      <c r="D1378" s="296"/>
      <c r="E1378" s="296"/>
      <c r="F1378" s="296"/>
      <c r="G1378" s="296"/>
      <c r="H1378" s="296"/>
      <c r="I1378" s="296"/>
      <c r="J1378" s="296"/>
      <c r="K1378" s="48"/>
      <c r="L1378" s="48"/>
      <c r="M1378" s="48"/>
      <c r="N1378" s="48"/>
      <c r="O1378" s="48"/>
      <c r="P1378" s="48"/>
      <c r="Q1378" s="48"/>
      <c r="R1378" s="48"/>
      <c r="S1378" s="48"/>
      <c r="T1378" s="48"/>
      <c r="U1378" s="48"/>
      <c r="V1378" s="48"/>
      <c r="W1378" s="48"/>
      <c r="X1378" s="48"/>
      <c r="Y1378" s="48"/>
      <c r="Z1378" s="48"/>
      <c r="AA1378" s="48"/>
      <c r="AB1378" s="48"/>
      <c r="AC1378" s="48"/>
      <c r="AD1378" s="48"/>
      <c r="AE1378" s="48"/>
      <c r="AF1378" s="21"/>
      <c r="AR1378" s="127" t="str">
        <f>IF(AS1378="","",MAX(AR$868:AR1377)+1)</f>
        <v/>
      </c>
      <c r="BD1378" s="127" t="str">
        <f>IF(BE1378="","",MAX(BD$868:BD1377)+1)</f>
        <v/>
      </c>
      <c r="BG1378" s="200" t="str">
        <f t="shared" si="163"/>
        <v/>
      </c>
      <c r="BH1378" s="199" t="str">
        <f t="shared" si="164"/>
        <v/>
      </c>
      <c r="BI1378" s="199" t="str">
        <f t="shared" si="165"/>
        <v/>
      </c>
      <c r="BJ1378" s="199" t="str">
        <f t="shared" si="166"/>
        <v/>
      </c>
      <c r="BK1378" s="199" t="str">
        <f t="shared" si="167"/>
        <v/>
      </c>
      <c r="BL1378" s="199" t="str">
        <f t="shared" si="168"/>
        <v/>
      </c>
      <c r="BM1378" s="199" t="str">
        <f t="shared" si="169"/>
        <v/>
      </c>
      <c r="BN1378" s="199" t="str">
        <f t="shared" si="170"/>
        <v/>
      </c>
      <c r="BO1378" s="199" t="str">
        <f t="shared" si="171"/>
        <v/>
      </c>
      <c r="BP1378" s="199" t="str">
        <f t="shared" si="172"/>
        <v/>
      </c>
      <c r="BQ1378" s="202" t="str">
        <f t="shared" si="173"/>
        <v/>
      </c>
      <c r="BR1378" s="200" t="str">
        <f t="shared" si="174"/>
        <v/>
      </c>
      <c r="BS1378" s="202" t="str">
        <f t="shared" si="175"/>
        <v/>
      </c>
    </row>
    <row r="1379" spans="1:71" ht="30" customHeight="1">
      <c r="A1379" s="53"/>
      <c r="B1379" s="435" t="s">
        <v>786</v>
      </c>
      <c r="C1379" s="435"/>
      <c r="D1379" s="435"/>
      <c r="E1379" s="435"/>
      <c r="F1379" s="435"/>
      <c r="G1379" s="435"/>
      <c r="H1379" s="372">
        <f>VLOOKUP($AG1379,PriceList,3,FALSE)</f>
        <v>24.6</v>
      </c>
      <c r="I1379" s="372"/>
      <c r="J1379" s="373"/>
      <c r="K1379" s="342"/>
      <c r="L1379" s="343"/>
      <c r="M1379" s="343"/>
      <c r="N1379" s="344"/>
      <c r="O1379" s="341"/>
      <c r="P1379" s="341"/>
      <c r="Q1379" s="340"/>
      <c r="R1379" s="340"/>
      <c r="S1379" s="341"/>
      <c r="T1379" s="341"/>
      <c r="U1379" s="340"/>
      <c r="V1379" s="340"/>
      <c r="W1379" s="341"/>
      <c r="X1379" s="341"/>
      <c r="Y1379" s="340"/>
      <c r="Z1379" s="340"/>
      <c r="AA1379" s="341"/>
      <c r="AB1379" s="341"/>
      <c r="AC1379" s="346">
        <f>(SUM(O1379:AB1379))*H1379</f>
        <v>0</v>
      </c>
      <c r="AD1379" s="445"/>
      <c r="AE1379" s="445"/>
      <c r="AF1379" s="21"/>
      <c r="AG1379" s="56" t="s">
        <v>787</v>
      </c>
      <c r="AJ1379" s="90" t="b">
        <f>OR(ISERROR(AC1379),ISERROR(H1379))</f>
        <v>0</v>
      </c>
      <c r="AQ1379" s="63" t="str">
        <f>IFERROR(LEFT(B1379,SEARCH("
",B1379)),B1379)</f>
        <v>Hygiene Package 1:</v>
      </c>
      <c r="AR1379" s="127" t="str">
        <f>IF(AS1379="","",MAX(AR$868:AR1378)+1)</f>
        <v/>
      </c>
      <c r="AS1379" s="176" t="str">
        <f>IF(SUM(O1379:AB1379)&gt;0,AQ1379,"")</f>
        <v/>
      </c>
      <c r="AT1379" s="177" t="str">
        <f>IF(O1379&gt;0,O1379,"")</f>
        <v/>
      </c>
      <c r="AU1379" s="178" t="str">
        <f>IF(Q1379&gt;0,Q1379,"")</f>
        <v/>
      </c>
      <c r="AV1379" s="178" t="str">
        <f>IF(S1379&gt;0,S1379,"")</f>
        <v/>
      </c>
      <c r="AW1379" s="178" t="str">
        <f>IF(U1379&gt;0,U1379,"")</f>
        <v/>
      </c>
      <c r="AX1379" s="178" t="str">
        <f>IF(W1379&gt;0,W1379,"")</f>
        <v/>
      </c>
      <c r="AY1379" s="179" t="str">
        <f>IF(Y1379&gt;0,Y1379,"")</f>
        <v/>
      </c>
      <c r="AZ1379" s="179" t="str">
        <f>IF(AA1379&gt;0,AA1379,"")</f>
        <v/>
      </c>
      <c r="BA1379" s="179" t="str">
        <f>IF(SUM(O1379:AB1379)&gt;0,(SUM(O1379:AB1379)*H1379),"")</f>
        <v/>
      </c>
      <c r="BB1379" s="179" t="str">
        <f>IF(SUM(O1379:AB1379)&gt;0,K1379,"")</f>
        <v/>
      </c>
      <c r="BC1379" s="196" t="str">
        <f>IF(SUM(O1379:AB1379)&gt;0,"ITEM","")</f>
        <v/>
      </c>
      <c r="BD1379" s="127" t="str">
        <f>IF(BE1379="","",MAX(BD$868:BD1378)+1)</f>
        <v/>
      </c>
      <c r="BG1379" s="200" t="str">
        <f t="shared" si="163"/>
        <v/>
      </c>
      <c r="BH1379" s="199" t="str">
        <f t="shared" si="164"/>
        <v/>
      </c>
      <c r="BI1379" s="199" t="str">
        <f t="shared" si="165"/>
        <v/>
      </c>
      <c r="BJ1379" s="199" t="str">
        <f t="shared" si="166"/>
        <v/>
      </c>
      <c r="BK1379" s="199" t="str">
        <f t="shared" si="167"/>
        <v/>
      </c>
      <c r="BL1379" s="199" t="str">
        <f t="shared" si="168"/>
        <v/>
      </c>
      <c r="BM1379" s="199" t="str">
        <f t="shared" si="169"/>
        <v/>
      </c>
      <c r="BN1379" s="199" t="str">
        <f t="shared" si="170"/>
        <v/>
      </c>
      <c r="BO1379" s="199" t="str">
        <f t="shared" si="171"/>
        <v/>
      </c>
      <c r="BP1379" s="199" t="str">
        <f t="shared" si="172"/>
        <v/>
      </c>
      <c r="BQ1379" s="202" t="str">
        <f t="shared" si="173"/>
        <v/>
      </c>
      <c r="BR1379" s="200" t="str">
        <f t="shared" si="174"/>
        <v/>
      </c>
      <c r="BS1379" s="202" t="str">
        <f t="shared" si="175"/>
        <v/>
      </c>
    </row>
    <row r="1380" spans="1:71" ht="15" customHeight="1">
      <c r="A1380" s="53"/>
      <c r="B1380" s="30"/>
      <c r="C1380" s="456" t="s">
        <v>788</v>
      </c>
      <c r="D1380" s="456"/>
      <c r="E1380" s="456"/>
      <c r="F1380" s="456"/>
      <c r="G1380" s="456"/>
      <c r="H1380" s="456"/>
      <c r="I1380" s="456"/>
      <c r="J1380" s="295"/>
      <c r="K1380" s="37"/>
      <c r="L1380" s="37"/>
      <c r="M1380" s="37"/>
      <c r="N1380" s="37"/>
      <c r="O1380" s="37"/>
      <c r="P1380" s="37"/>
      <c r="Q1380" s="37"/>
      <c r="R1380" s="37"/>
      <c r="S1380" s="37"/>
      <c r="T1380" s="37"/>
      <c r="U1380" s="37"/>
      <c r="V1380" s="37"/>
      <c r="W1380" s="37"/>
      <c r="X1380" s="37"/>
      <c r="Y1380" s="37"/>
      <c r="Z1380" s="37"/>
      <c r="AA1380" s="37"/>
      <c r="AB1380" s="37"/>
      <c r="AC1380" s="37"/>
      <c r="AD1380" s="37"/>
      <c r="AE1380" s="30"/>
      <c r="AF1380" s="21"/>
      <c r="AR1380" s="127" t="str">
        <f>IF(AS1380="","",MAX(AR$868:AR1379)+1)</f>
        <v/>
      </c>
      <c r="BD1380" s="127" t="str">
        <f>IF(BE1380="","",MAX(BD$868:BD1379)+1)</f>
        <v/>
      </c>
      <c r="BG1380" s="200" t="str">
        <f t="shared" si="163"/>
        <v/>
      </c>
      <c r="BH1380" s="199" t="str">
        <f t="shared" si="164"/>
        <v/>
      </c>
      <c r="BI1380" s="199" t="str">
        <f t="shared" si="165"/>
        <v/>
      </c>
      <c r="BJ1380" s="199" t="str">
        <f t="shared" si="166"/>
        <v/>
      </c>
      <c r="BK1380" s="199" t="str">
        <f t="shared" si="167"/>
        <v/>
      </c>
      <c r="BL1380" s="199" t="str">
        <f t="shared" si="168"/>
        <v/>
      </c>
      <c r="BM1380" s="199" t="str">
        <f t="shared" si="169"/>
        <v/>
      </c>
      <c r="BN1380" s="199" t="str">
        <f t="shared" si="170"/>
        <v/>
      </c>
      <c r="BO1380" s="199" t="str">
        <f t="shared" si="171"/>
        <v/>
      </c>
      <c r="BP1380" s="199" t="str">
        <f t="shared" si="172"/>
        <v/>
      </c>
      <c r="BQ1380" s="202" t="str">
        <f t="shared" si="173"/>
        <v/>
      </c>
      <c r="BR1380" s="200" t="str">
        <f t="shared" si="174"/>
        <v/>
      </c>
      <c r="BS1380" s="202" t="str">
        <f t="shared" si="175"/>
        <v/>
      </c>
    </row>
    <row r="1381" spans="1:71" ht="15" customHeight="1">
      <c r="A1381" s="53"/>
      <c r="B1381" s="30"/>
      <c r="C1381" s="456" t="s">
        <v>789</v>
      </c>
      <c r="D1381" s="456"/>
      <c r="E1381" s="456"/>
      <c r="F1381" s="456"/>
      <c r="G1381" s="456"/>
      <c r="H1381" s="456"/>
      <c r="I1381" s="456"/>
      <c r="J1381" s="295"/>
      <c r="K1381" s="37"/>
      <c r="L1381" s="37"/>
      <c r="M1381" s="37"/>
      <c r="N1381" s="37"/>
      <c r="O1381" s="37"/>
      <c r="P1381" s="37"/>
      <c r="Q1381" s="37"/>
      <c r="R1381" s="37"/>
      <c r="S1381" s="37"/>
      <c r="T1381" s="37"/>
      <c r="U1381" s="37"/>
      <c r="V1381" s="37"/>
      <c r="W1381" s="37"/>
      <c r="X1381" s="37"/>
      <c r="Y1381" s="37"/>
      <c r="Z1381" s="37"/>
      <c r="AA1381" s="37"/>
      <c r="AB1381" s="37"/>
      <c r="AC1381" s="37"/>
      <c r="AD1381" s="37"/>
      <c r="AE1381" s="30"/>
      <c r="AF1381" s="21"/>
      <c r="AR1381" s="127" t="str">
        <f>IF(AS1381="","",MAX(AR$868:AR1380)+1)</f>
        <v/>
      </c>
      <c r="BD1381" s="127" t="str">
        <f>IF(BE1381="","",MAX(BD$868:BD1380)+1)</f>
        <v/>
      </c>
      <c r="BG1381" s="200" t="str">
        <f t="shared" si="163"/>
        <v/>
      </c>
      <c r="BH1381" s="199" t="str">
        <f t="shared" si="164"/>
        <v/>
      </c>
      <c r="BI1381" s="199" t="str">
        <f t="shared" si="165"/>
        <v/>
      </c>
      <c r="BJ1381" s="199" t="str">
        <f t="shared" si="166"/>
        <v/>
      </c>
      <c r="BK1381" s="199" t="str">
        <f t="shared" si="167"/>
        <v/>
      </c>
      <c r="BL1381" s="199" t="str">
        <f t="shared" si="168"/>
        <v/>
      </c>
      <c r="BM1381" s="199" t="str">
        <f t="shared" si="169"/>
        <v/>
      </c>
      <c r="BN1381" s="199" t="str">
        <f t="shared" si="170"/>
        <v/>
      </c>
      <c r="BO1381" s="199" t="str">
        <f t="shared" si="171"/>
        <v/>
      </c>
      <c r="BP1381" s="199" t="str">
        <f t="shared" si="172"/>
        <v/>
      </c>
      <c r="BQ1381" s="202" t="str">
        <f t="shared" si="173"/>
        <v/>
      </c>
      <c r="BR1381" s="200" t="str">
        <f t="shared" si="174"/>
        <v/>
      </c>
      <c r="BS1381" s="202" t="str">
        <f t="shared" si="175"/>
        <v/>
      </c>
    </row>
    <row r="1382" spans="1:71" ht="7.25" customHeight="1">
      <c r="A1382" s="21"/>
      <c r="B1382" s="294"/>
      <c r="C1382" s="294"/>
      <c r="D1382" s="294"/>
      <c r="E1382" s="294"/>
      <c r="F1382" s="294"/>
      <c r="G1382" s="294"/>
      <c r="H1382" s="294"/>
      <c r="I1382" s="294"/>
      <c r="J1382" s="294"/>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R1382" s="127" t="str">
        <f>IF(AS1382="","",MAX(AR$868:AR1381)+1)</f>
        <v/>
      </c>
      <c r="BD1382" s="127" t="str">
        <f>IF(BE1382="","",MAX(BD$868:BD1381)+1)</f>
        <v/>
      </c>
      <c r="BG1382" s="200" t="str">
        <f t="shared" si="163"/>
        <v/>
      </c>
      <c r="BH1382" s="199" t="str">
        <f t="shared" si="164"/>
        <v/>
      </c>
      <c r="BI1382" s="199" t="str">
        <f t="shared" si="165"/>
        <v/>
      </c>
      <c r="BJ1382" s="199" t="str">
        <f t="shared" si="166"/>
        <v/>
      </c>
      <c r="BK1382" s="199" t="str">
        <f t="shared" si="167"/>
        <v/>
      </c>
      <c r="BL1382" s="199" t="str">
        <f t="shared" si="168"/>
        <v/>
      </c>
      <c r="BM1382" s="199" t="str">
        <f t="shared" si="169"/>
        <v/>
      </c>
      <c r="BN1382" s="199" t="str">
        <f t="shared" si="170"/>
        <v/>
      </c>
      <c r="BO1382" s="199" t="str">
        <f t="shared" si="171"/>
        <v/>
      </c>
      <c r="BP1382" s="199" t="str">
        <f t="shared" si="172"/>
        <v/>
      </c>
      <c r="BQ1382" s="202" t="str">
        <f t="shared" si="173"/>
        <v/>
      </c>
      <c r="BR1382" s="200" t="str">
        <f t="shared" si="174"/>
        <v/>
      </c>
      <c r="BS1382" s="202" t="str">
        <f t="shared" si="175"/>
        <v/>
      </c>
    </row>
    <row r="1383" spans="1:71" ht="30" customHeight="1">
      <c r="A1383" s="53"/>
      <c r="B1383" s="435" t="s">
        <v>790</v>
      </c>
      <c r="C1383" s="435"/>
      <c r="D1383" s="435"/>
      <c r="E1383" s="435"/>
      <c r="F1383" s="435"/>
      <c r="G1383" s="435"/>
      <c r="H1383" s="372">
        <f>VLOOKUP($AG1383,PriceList,3,FALSE)</f>
        <v>14.45</v>
      </c>
      <c r="I1383" s="372"/>
      <c r="J1383" s="373"/>
      <c r="K1383" s="342"/>
      <c r="L1383" s="343"/>
      <c r="M1383" s="343"/>
      <c r="N1383" s="344"/>
      <c r="O1383" s="341"/>
      <c r="P1383" s="341"/>
      <c r="Q1383" s="340"/>
      <c r="R1383" s="340"/>
      <c r="S1383" s="341"/>
      <c r="T1383" s="341"/>
      <c r="U1383" s="340"/>
      <c r="V1383" s="340"/>
      <c r="W1383" s="341"/>
      <c r="X1383" s="341"/>
      <c r="Y1383" s="340"/>
      <c r="Z1383" s="340"/>
      <c r="AA1383" s="341"/>
      <c r="AB1383" s="341"/>
      <c r="AC1383" s="346">
        <f>(SUM(O1383:AB1383))*H1383</f>
        <v>0</v>
      </c>
      <c r="AD1383" s="445"/>
      <c r="AE1383" s="445"/>
      <c r="AF1383" s="21"/>
      <c r="AG1383" s="56" t="s">
        <v>791</v>
      </c>
      <c r="AJ1383" s="90" t="b">
        <f>OR(ISERROR(AC1383),ISERROR(H1383))</f>
        <v>0</v>
      </c>
      <c r="AN1383" s="81"/>
      <c r="AO1383" s="81"/>
      <c r="AP1383" s="81"/>
      <c r="AQ1383" s="63" t="str">
        <f>IFERROR(LEFT(B1383,SEARCH("
",B1383)),B1383)</f>
        <v>Hygiene Package 2:</v>
      </c>
      <c r="AR1383" s="127" t="str">
        <f>IF(AS1383="","",MAX(AR$868:AR1382)+1)</f>
        <v/>
      </c>
      <c r="AS1383" s="176" t="str">
        <f>IF(SUM(O1383:AB1383)&gt;0,AQ1383,"")</f>
        <v/>
      </c>
      <c r="AT1383" s="177" t="str">
        <f>IF(O1383&gt;0,O1383,"")</f>
        <v/>
      </c>
      <c r="AU1383" s="178" t="str">
        <f>IF(Q1383&gt;0,Q1383,"")</f>
        <v/>
      </c>
      <c r="AV1383" s="178" t="str">
        <f>IF(S1383&gt;0,S1383,"")</f>
        <v/>
      </c>
      <c r="AW1383" s="178" t="str">
        <f>IF(U1383&gt;0,U1383,"")</f>
        <v/>
      </c>
      <c r="AX1383" s="178" t="str">
        <f>IF(W1383&gt;0,W1383,"")</f>
        <v/>
      </c>
      <c r="AY1383" s="179" t="str">
        <f>IF(Y1383&gt;0,Y1383,"")</f>
        <v/>
      </c>
      <c r="AZ1383" s="179" t="str">
        <f>IF(AA1383&gt;0,AA1383,"")</f>
        <v/>
      </c>
      <c r="BA1383" s="179" t="str">
        <f>IF(SUM(O1383:AB1383)&gt;0,(SUM(O1383:AB1383)*H1383),"")</f>
        <v/>
      </c>
      <c r="BB1383" s="179" t="str">
        <f>IF(SUM(O1383:AB1383)&gt;0,K1383,"")</f>
        <v/>
      </c>
      <c r="BC1383" s="196" t="str">
        <f>IF(SUM(O1383:AB1383)&gt;0,"ITEM","")</f>
        <v/>
      </c>
      <c r="BD1383" s="127" t="str">
        <f>IF(BE1383="","",MAX(BD$868:BD1382)+1)</f>
        <v/>
      </c>
      <c r="BG1383" s="200" t="str">
        <f t="shared" si="163"/>
        <v/>
      </c>
      <c r="BH1383" s="199" t="str">
        <f t="shared" si="164"/>
        <v/>
      </c>
      <c r="BI1383" s="199" t="str">
        <f t="shared" si="165"/>
        <v/>
      </c>
      <c r="BJ1383" s="199" t="str">
        <f t="shared" si="166"/>
        <v/>
      </c>
      <c r="BK1383" s="199" t="str">
        <f t="shared" si="167"/>
        <v/>
      </c>
      <c r="BL1383" s="199" t="str">
        <f t="shared" si="168"/>
        <v/>
      </c>
      <c r="BM1383" s="199" t="str">
        <f t="shared" si="169"/>
        <v/>
      </c>
      <c r="BN1383" s="199" t="str">
        <f t="shared" si="170"/>
        <v/>
      </c>
      <c r="BO1383" s="199" t="str">
        <f t="shared" si="171"/>
        <v/>
      </c>
      <c r="BP1383" s="199" t="str">
        <f t="shared" si="172"/>
        <v/>
      </c>
      <c r="BQ1383" s="202" t="str">
        <f t="shared" si="173"/>
        <v/>
      </c>
      <c r="BR1383" s="200" t="str">
        <f t="shared" si="174"/>
        <v/>
      </c>
      <c r="BS1383" s="202" t="str">
        <f t="shared" si="175"/>
        <v/>
      </c>
    </row>
    <row r="1384" spans="1:71" ht="15" customHeight="1">
      <c r="A1384" s="53"/>
      <c r="B1384" s="30"/>
      <c r="C1384" s="456" t="s">
        <v>792</v>
      </c>
      <c r="D1384" s="456"/>
      <c r="E1384" s="456"/>
      <c r="F1384" s="456"/>
      <c r="G1384" s="456"/>
      <c r="H1384" s="456"/>
      <c r="I1384" s="456"/>
      <c r="J1384" s="295"/>
      <c r="K1384" s="37"/>
      <c r="L1384" s="37"/>
      <c r="M1384" s="37"/>
      <c r="N1384" s="37"/>
      <c r="O1384" s="37"/>
      <c r="P1384" s="37"/>
      <c r="Q1384" s="37"/>
      <c r="R1384" s="37"/>
      <c r="S1384" s="37"/>
      <c r="T1384" s="37"/>
      <c r="U1384" s="37"/>
      <c r="V1384" s="37"/>
      <c r="W1384" s="37"/>
      <c r="X1384" s="37"/>
      <c r="Y1384" s="37"/>
      <c r="Z1384" s="37"/>
      <c r="AA1384" s="37"/>
      <c r="AB1384" s="37"/>
      <c r="AC1384" s="37"/>
      <c r="AD1384" s="37"/>
      <c r="AE1384" s="30"/>
      <c r="AF1384" s="21"/>
      <c r="AN1384" s="81"/>
      <c r="AO1384" s="81"/>
      <c r="AP1384" s="81"/>
      <c r="AR1384" s="127" t="str">
        <f>IF(AS1384="","",MAX(AR$868:AR1383)+1)</f>
        <v/>
      </c>
      <c r="BD1384" s="127" t="str">
        <f>IF(BE1384="","",MAX(BD$868:BD1383)+1)</f>
        <v/>
      </c>
      <c r="BG1384" s="200" t="str">
        <f t="shared" si="163"/>
        <v/>
      </c>
      <c r="BH1384" s="199" t="str">
        <f t="shared" si="164"/>
        <v/>
      </c>
      <c r="BI1384" s="199" t="str">
        <f t="shared" si="165"/>
        <v/>
      </c>
      <c r="BJ1384" s="199" t="str">
        <f t="shared" si="166"/>
        <v/>
      </c>
      <c r="BK1384" s="199" t="str">
        <f t="shared" si="167"/>
        <v/>
      </c>
      <c r="BL1384" s="199" t="str">
        <f t="shared" si="168"/>
        <v/>
      </c>
      <c r="BM1384" s="199" t="str">
        <f t="shared" si="169"/>
        <v/>
      </c>
      <c r="BN1384" s="199" t="str">
        <f t="shared" si="170"/>
        <v/>
      </c>
      <c r="BO1384" s="199" t="str">
        <f t="shared" si="171"/>
        <v/>
      </c>
      <c r="BP1384" s="199" t="str">
        <f t="shared" si="172"/>
        <v/>
      </c>
      <c r="BQ1384" s="202" t="str">
        <f t="shared" si="173"/>
        <v/>
      </c>
      <c r="BR1384" s="200" t="str">
        <f t="shared" si="174"/>
        <v/>
      </c>
      <c r="BS1384" s="202" t="str">
        <f t="shared" si="175"/>
        <v/>
      </c>
    </row>
    <row r="1385" spans="1:71" ht="15" customHeight="1">
      <c r="A1385" s="53"/>
      <c r="B1385" s="30"/>
      <c r="C1385" s="456" t="s">
        <v>768</v>
      </c>
      <c r="D1385" s="456"/>
      <c r="E1385" s="456"/>
      <c r="F1385" s="456"/>
      <c r="G1385" s="456"/>
      <c r="H1385" s="456"/>
      <c r="I1385" s="456"/>
      <c r="J1385" s="295"/>
      <c r="K1385" s="37"/>
      <c r="L1385" s="37"/>
      <c r="M1385" s="37"/>
      <c r="N1385" s="37"/>
      <c r="O1385" s="37"/>
      <c r="P1385" s="37"/>
      <c r="Q1385" s="37"/>
      <c r="R1385" s="37"/>
      <c r="S1385" s="37"/>
      <c r="T1385" s="37"/>
      <c r="U1385" s="37"/>
      <c r="V1385" s="37"/>
      <c r="W1385" s="37"/>
      <c r="X1385" s="37"/>
      <c r="Y1385" s="37"/>
      <c r="Z1385" s="37"/>
      <c r="AA1385" s="37"/>
      <c r="AB1385" s="37"/>
      <c r="AC1385" s="37"/>
      <c r="AD1385" s="37"/>
      <c r="AE1385" s="30"/>
      <c r="AF1385" s="21"/>
      <c r="AN1385" s="81"/>
      <c r="AO1385" s="81"/>
      <c r="AP1385" s="81"/>
      <c r="AR1385" s="127" t="str">
        <f>IF(AS1385="","",MAX(AR$868:AR1384)+1)</f>
        <v/>
      </c>
      <c r="BD1385" s="127" t="str">
        <f>IF(BE1385="","",MAX(BD$868:BD1384)+1)</f>
        <v/>
      </c>
      <c r="BG1385" s="200" t="str">
        <f t="shared" si="163"/>
        <v/>
      </c>
      <c r="BH1385" s="199" t="str">
        <f t="shared" si="164"/>
        <v/>
      </c>
      <c r="BI1385" s="199" t="str">
        <f t="shared" si="165"/>
        <v/>
      </c>
      <c r="BJ1385" s="199" t="str">
        <f t="shared" si="166"/>
        <v/>
      </c>
      <c r="BK1385" s="199" t="str">
        <f t="shared" si="167"/>
        <v/>
      </c>
      <c r="BL1385" s="199" t="str">
        <f t="shared" si="168"/>
        <v/>
      </c>
      <c r="BM1385" s="199" t="str">
        <f t="shared" si="169"/>
        <v/>
      </c>
      <c r="BN1385" s="199" t="str">
        <f t="shared" si="170"/>
        <v/>
      </c>
      <c r="BO1385" s="199" t="str">
        <f t="shared" si="171"/>
        <v/>
      </c>
      <c r="BP1385" s="199" t="str">
        <f t="shared" si="172"/>
        <v/>
      </c>
      <c r="BQ1385" s="202" t="str">
        <f t="shared" si="173"/>
        <v/>
      </c>
      <c r="BR1385" s="200" t="str">
        <f t="shared" si="174"/>
        <v/>
      </c>
      <c r="BS1385" s="202" t="str">
        <f t="shared" si="175"/>
        <v/>
      </c>
    </row>
    <row r="1386" spans="1:71" ht="7.25" customHeight="1">
      <c r="A1386" s="21"/>
      <c r="B1386" s="294"/>
      <c r="C1386" s="294"/>
      <c r="D1386" s="294"/>
      <c r="E1386" s="294"/>
      <c r="F1386" s="294"/>
      <c r="G1386" s="294"/>
      <c r="H1386" s="294"/>
      <c r="I1386" s="294"/>
      <c r="J1386" s="294"/>
      <c r="K1386" s="21"/>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N1386" s="81"/>
      <c r="AO1386" s="81"/>
      <c r="AP1386" s="81"/>
      <c r="AR1386" s="127" t="str">
        <f>IF(AS1386="","",MAX(AR$868:AR1385)+1)</f>
        <v/>
      </c>
      <c r="BD1386" s="127" t="str">
        <f>IF(BE1386="","",MAX(BD$868:BD1385)+1)</f>
        <v/>
      </c>
      <c r="BG1386" s="200" t="str">
        <f t="shared" si="163"/>
        <v/>
      </c>
      <c r="BH1386" s="199" t="str">
        <f t="shared" si="164"/>
        <v/>
      </c>
      <c r="BI1386" s="199" t="str">
        <f t="shared" si="165"/>
        <v/>
      </c>
      <c r="BJ1386" s="199" t="str">
        <f t="shared" si="166"/>
        <v/>
      </c>
      <c r="BK1386" s="199" t="str">
        <f t="shared" si="167"/>
        <v/>
      </c>
      <c r="BL1386" s="199" t="str">
        <f t="shared" si="168"/>
        <v/>
      </c>
      <c r="BM1386" s="199" t="str">
        <f t="shared" si="169"/>
        <v/>
      </c>
      <c r="BN1386" s="199" t="str">
        <f t="shared" si="170"/>
        <v/>
      </c>
      <c r="BO1386" s="199" t="str">
        <f t="shared" si="171"/>
        <v/>
      </c>
      <c r="BP1386" s="199" t="str">
        <f t="shared" si="172"/>
        <v/>
      </c>
      <c r="BQ1386" s="202" t="str">
        <f t="shared" si="173"/>
        <v/>
      </c>
      <c r="BR1386" s="200" t="str">
        <f t="shared" si="174"/>
        <v/>
      </c>
      <c r="BS1386" s="202" t="str">
        <f t="shared" si="175"/>
        <v/>
      </c>
    </row>
    <row r="1387" spans="1:71" ht="30" customHeight="1">
      <c r="A1387" s="53"/>
      <c r="B1387" s="435" t="s">
        <v>793</v>
      </c>
      <c r="C1387" s="435"/>
      <c r="D1387" s="435"/>
      <c r="E1387" s="435"/>
      <c r="F1387" s="435"/>
      <c r="G1387" s="435"/>
      <c r="H1387" s="372">
        <f>VLOOKUP($AG1387,PriceList,3,FALSE)</f>
        <v>160.5</v>
      </c>
      <c r="I1387" s="372"/>
      <c r="J1387" s="373"/>
      <c r="K1387" s="342"/>
      <c r="L1387" s="343"/>
      <c r="M1387" s="343"/>
      <c r="N1387" s="344"/>
      <c r="O1387" s="341"/>
      <c r="P1387" s="341"/>
      <c r="Q1387" s="340"/>
      <c r="R1387" s="340"/>
      <c r="S1387" s="341"/>
      <c r="T1387" s="341"/>
      <c r="U1387" s="340"/>
      <c r="V1387" s="340"/>
      <c r="W1387" s="341"/>
      <c r="X1387" s="341"/>
      <c r="Y1387" s="340"/>
      <c r="Z1387" s="340"/>
      <c r="AA1387" s="341"/>
      <c r="AB1387" s="341"/>
      <c r="AC1387" s="346">
        <f>(SUM(O1387:AB1387))*H1387</f>
        <v>0</v>
      </c>
      <c r="AD1387" s="445"/>
      <c r="AE1387" s="445"/>
      <c r="AF1387" s="21"/>
      <c r="AG1387" s="56" t="s">
        <v>794</v>
      </c>
      <c r="AJ1387" s="90" t="b">
        <f>OR(ISERROR(AC1387),ISERROR(H1387))</f>
        <v>0</v>
      </c>
      <c r="AN1387" s="81"/>
      <c r="AO1387" s="81"/>
      <c r="AP1387" s="81"/>
      <c r="AQ1387" s="63" t="str">
        <f>IFERROR(LEFT(B1387,SEARCH("
",B1387)),B1387)</f>
        <v>Hygiene Package 3:</v>
      </c>
      <c r="AR1387" s="127" t="str">
        <f>IF(AS1387="","",MAX(AR$868:AR1386)+1)</f>
        <v/>
      </c>
      <c r="AS1387" s="176" t="str">
        <f>IF(SUM(O1387:AB1387)&gt;0,AQ1387,"")</f>
        <v/>
      </c>
      <c r="AT1387" s="177" t="str">
        <f>IF(O1387&gt;0,O1387,"")</f>
        <v/>
      </c>
      <c r="AU1387" s="178" t="str">
        <f>IF(Q1387&gt;0,Q1387,"")</f>
        <v/>
      </c>
      <c r="AV1387" s="178" t="str">
        <f>IF(S1387&gt;0,S1387,"")</f>
        <v/>
      </c>
      <c r="AW1387" s="178" t="str">
        <f>IF(U1387&gt;0,U1387,"")</f>
        <v/>
      </c>
      <c r="AX1387" s="178" t="str">
        <f>IF(W1387&gt;0,W1387,"")</f>
        <v/>
      </c>
      <c r="AY1387" s="179" t="str">
        <f>IF(Y1387&gt;0,Y1387,"")</f>
        <v/>
      </c>
      <c r="AZ1387" s="179" t="str">
        <f>IF(AA1387&gt;0,AA1387,"")</f>
        <v/>
      </c>
      <c r="BA1387" s="179" t="str">
        <f>IF(SUM(O1387:AB1387)&gt;0,(SUM(O1387:AB1387)*H1387),"")</f>
        <v/>
      </c>
      <c r="BB1387" s="179" t="str">
        <f>IF(SUM(O1387:AB1387)&gt;0,K1387,"")</f>
        <v/>
      </c>
      <c r="BC1387" s="196" t="str">
        <f>IF(SUM(O1387:AB1387)&gt;0,"ITEM","")</f>
        <v/>
      </c>
      <c r="BD1387" s="127" t="str">
        <f>IF(BE1387="","",MAX(BD$868:BD1386)+1)</f>
        <v/>
      </c>
      <c r="BG1387" s="200" t="str">
        <f t="shared" si="163"/>
        <v/>
      </c>
      <c r="BH1387" s="199" t="str">
        <f t="shared" si="164"/>
        <v/>
      </c>
      <c r="BI1387" s="199" t="str">
        <f t="shared" si="165"/>
        <v/>
      </c>
      <c r="BJ1387" s="199" t="str">
        <f t="shared" si="166"/>
        <v/>
      </c>
      <c r="BK1387" s="199" t="str">
        <f t="shared" si="167"/>
        <v/>
      </c>
      <c r="BL1387" s="199" t="str">
        <f t="shared" si="168"/>
        <v/>
      </c>
      <c r="BM1387" s="199" t="str">
        <f t="shared" si="169"/>
        <v/>
      </c>
      <c r="BN1387" s="199" t="str">
        <f t="shared" si="170"/>
        <v/>
      </c>
      <c r="BO1387" s="199" t="str">
        <f t="shared" si="171"/>
        <v/>
      </c>
      <c r="BP1387" s="199" t="str">
        <f t="shared" si="172"/>
        <v/>
      </c>
      <c r="BQ1387" s="202" t="str">
        <f t="shared" si="173"/>
        <v/>
      </c>
      <c r="BR1387" s="200" t="str">
        <f t="shared" si="174"/>
        <v/>
      </c>
      <c r="BS1387" s="202" t="str">
        <f t="shared" si="175"/>
        <v/>
      </c>
    </row>
    <row r="1388" spans="1:71" ht="15" customHeight="1">
      <c r="A1388" s="53"/>
      <c r="B1388" s="30"/>
      <c r="C1388" s="456" t="s">
        <v>795</v>
      </c>
      <c r="D1388" s="456"/>
      <c r="E1388" s="456"/>
      <c r="F1388" s="456"/>
      <c r="G1388" s="456"/>
      <c r="H1388" s="456"/>
      <c r="I1388" s="456"/>
      <c r="J1388" s="295"/>
      <c r="K1388" s="37"/>
      <c r="L1388" s="37"/>
      <c r="M1388" s="37"/>
      <c r="N1388" s="37"/>
      <c r="O1388" s="37"/>
      <c r="P1388" s="37"/>
      <c r="Q1388" s="37"/>
      <c r="R1388" s="37"/>
      <c r="S1388" s="37"/>
      <c r="T1388" s="37"/>
      <c r="U1388" s="37"/>
      <c r="V1388" s="37"/>
      <c r="W1388" s="37"/>
      <c r="X1388" s="37"/>
      <c r="Y1388" s="37"/>
      <c r="Z1388" s="37"/>
      <c r="AA1388" s="37"/>
      <c r="AB1388" s="37"/>
      <c r="AC1388" s="37"/>
      <c r="AD1388" s="37"/>
      <c r="AE1388" s="30"/>
      <c r="AF1388" s="21"/>
      <c r="AN1388" s="81"/>
      <c r="AO1388" s="81"/>
      <c r="AP1388" s="81"/>
      <c r="AR1388" s="127" t="str">
        <f>IF(AS1388="","",MAX(AR$868:AR1387)+1)</f>
        <v/>
      </c>
      <c r="BD1388" s="127" t="str">
        <f>IF(BE1388="","",MAX(BD$868:BD1387)+1)</f>
        <v/>
      </c>
      <c r="BG1388" s="200" t="str">
        <f t="shared" si="163"/>
        <v/>
      </c>
      <c r="BH1388" s="199" t="str">
        <f t="shared" si="164"/>
        <v/>
      </c>
      <c r="BI1388" s="199" t="str">
        <f t="shared" si="165"/>
        <v/>
      </c>
      <c r="BJ1388" s="199" t="str">
        <f t="shared" si="166"/>
        <v/>
      </c>
      <c r="BK1388" s="199" t="str">
        <f t="shared" si="167"/>
        <v/>
      </c>
      <c r="BL1388" s="199" t="str">
        <f t="shared" si="168"/>
        <v/>
      </c>
      <c r="BM1388" s="199" t="str">
        <f t="shared" si="169"/>
        <v/>
      </c>
      <c r="BN1388" s="199" t="str">
        <f t="shared" si="170"/>
        <v/>
      </c>
      <c r="BO1388" s="199" t="str">
        <f t="shared" si="171"/>
        <v/>
      </c>
      <c r="BP1388" s="199" t="str">
        <f t="shared" si="172"/>
        <v/>
      </c>
      <c r="BQ1388" s="202" t="str">
        <f t="shared" si="173"/>
        <v/>
      </c>
      <c r="BR1388" s="200" t="str">
        <f t="shared" si="174"/>
        <v/>
      </c>
      <c r="BS1388" s="202" t="str">
        <f t="shared" si="175"/>
        <v/>
      </c>
    </row>
    <row r="1389" spans="1:71" ht="15" customHeight="1">
      <c r="A1389" s="53"/>
      <c r="B1389" s="30"/>
      <c r="C1389" s="456" t="s">
        <v>796</v>
      </c>
      <c r="D1389" s="456"/>
      <c r="E1389" s="456"/>
      <c r="F1389" s="456"/>
      <c r="G1389" s="456"/>
      <c r="H1389" s="456"/>
      <c r="I1389" s="456"/>
      <c r="J1389" s="295"/>
      <c r="K1389" s="37"/>
      <c r="L1389" s="37"/>
      <c r="M1389" s="37"/>
      <c r="N1389" s="37"/>
      <c r="O1389" s="37"/>
      <c r="P1389" s="37"/>
      <c r="Q1389" s="37"/>
      <c r="R1389" s="37"/>
      <c r="S1389" s="37"/>
      <c r="T1389" s="37"/>
      <c r="U1389" s="37"/>
      <c r="V1389" s="37"/>
      <c r="W1389" s="37"/>
      <c r="X1389" s="37"/>
      <c r="Y1389" s="37"/>
      <c r="Z1389" s="37"/>
      <c r="AA1389" s="37"/>
      <c r="AB1389" s="37"/>
      <c r="AC1389" s="37"/>
      <c r="AD1389" s="37"/>
      <c r="AE1389" s="30"/>
      <c r="AF1389" s="21"/>
      <c r="AN1389" s="81"/>
      <c r="AO1389" s="81"/>
      <c r="AP1389" s="81"/>
      <c r="AR1389" s="127" t="str">
        <f>IF(AS1389="","",MAX(AR$868:AR1388)+1)</f>
        <v/>
      </c>
      <c r="BD1389" s="127" t="str">
        <f>IF(BE1389="","",MAX(BD$868:BD1388)+1)</f>
        <v/>
      </c>
      <c r="BG1389" s="200" t="str">
        <f t="shared" si="163"/>
        <v/>
      </c>
      <c r="BH1389" s="199" t="str">
        <f t="shared" si="164"/>
        <v/>
      </c>
      <c r="BI1389" s="199" t="str">
        <f t="shared" si="165"/>
        <v/>
      </c>
      <c r="BJ1389" s="199" t="str">
        <f t="shared" si="166"/>
        <v/>
      </c>
      <c r="BK1389" s="199" t="str">
        <f t="shared" si="167"/>
        <v/>
      </c>
      <c r="BL1389" s="199" t="str">
        <f t="shared" si="168"/>
        <v/>
      </c>
      <c r="BM1389" s="199" t="str">
        <f t="shared" si="169"/>
        <v/>
      </c>
      <c r="BN1389" s="199" t="str">
        <f t="shared" si="170"/>
        <v/>
      </c>
      <c r="BO1389" s="199" t="str">
        <f t="shared" si="171"/>
        <v/>
      </c>
      <c r="BP1389" s="199" t="str">
        <f t="shared" si="172"/>
        <v/>
      </c>
      <c r="BQ1389" s="202" t="str">
        <f t="shared" si="173"/>
        <v/>
      </c>
      <c r="BR1389" s="200" t="str">
        <f t="shared" si="174"/>
        <v/>
      </c>
      <c r="BS1389" s="202" t="str">
        <f t="shared" si="175"/>
        <v/>
      </c>
    </row>
    <row r="1390" spans="1:71" ht="15" customHeight="1">
      <c r="A1390" s="53"/>
      <c r="B1390" s="30"/>
      <c r="C1390" s="456" t="s">
        <v>768</v>
      </c>
      <c r="D1390" s="456"/>
      <c r="E1390" s="456"/>
      <c r="F1390" s="456"/>
      <c r="G1390" s="456"/>
      <c r="H1390" s="456"/>
      <c r="I1390" s="456"/>
      <c r="J1390" s="456"/>
      <c r="K1390" s="37"/>
      <c r="L1390" s="37"/>
      <c r="M1390" s="37"/>
      <c r="N1390" s="37"/>
      <c r="O1390" s="37"/>
      <c r="P1390" s="37"/>
      <c r="Q1390" s="37"/>
      <c r="R1390" s="37"/>
      <c r="S1390" s="37"/>
      <c r="T1390" s="37"/>
      <c r="U1390" s="37"/>
      <c r="V1390" s="37"/>
      <c r="W1390" s="37"/>
      <c r="X1390" s="37"/>
      <c r="Y1390" s="37"/>
      <c r="Z1390" s="37"/>
      <c r="AA1390" s="37"/>
      <c r="AB1390" s="37"/>
      <c r="AC1390" s="37"/>
      <c r="AD1390" s="37"/>
      <c r="AE1390" s="30"/>
      <c r="AF1390" s="21"/>
      <c r="AN1390" s="81"/>
      <c r="AO1390" s="81"/>
      <c r="AP1390" s="81"/>
      <c r="AR1390" s="127" t="str">
        <f>IF(AS1390="","",MAX(AR$868:AR1389)+1)</f>
        <v/>
      </c>
      <c r="BD1390" s="127" t="str">
        <f>IF(BE1390="","",MAX(BD$868:BD1389)+1)</f>
        <v/>
      </c>
      <c r="BG1390" s="200" t="str">
        <f t="shared" si="163"/>
        <v/>
      </c>
      <c r="BH1390" s="199" t="str">
        <f t="shared" si="164"/>
        <v/>
      </c>
      <c r="BI1390" s="199" t="str">
        <f t="shared" si="165"/>
        <v/>
      </c>
      <c r="BJ1390" s="199" t="str">
        <f t="shared" si="166"/>
        <v/>
      </c>
      <c r="BK1390" s="199" t="str">
        <f t="shared" si="167"/>
        <v/>
      </c>
      <c r="BL1390" s="199" t="str">
        <f t="shared" si="168"/>
        <v/>
      </c>
      <c r="BM1390" s="199" t="str">
        <f t="shared" si="169"/>
        <v/>
      </c>
      <c r="BN1390" s="199" t="str">
        <f t="shared" si="170"/>
        <v/>
      </c>
      <c r="BO1390" s="199" t="str">
        <f t="shared" si="171"/>
        <v/>
      </c>
      <c r="BP1390" s="199" t="str">
        <f t="shared" si="172"/>
        <v/>
      </c>
      <c r="BQ1390" s="202" t="str">
        <f t="shared" si="173"/>
        <v/>
      </c>
      <c r="BR1390" s="200" t="str">
        <f t="shared" si="174"/>
        <v/>
      </c>
      <c r="BS1390" s="202" t="str">
        <f t="shared" si="175"/>
        <v/>
      </c>
    </row>
    <row r="1391" spans="1:71" ht="7.25" customHeight="1">
      <c r="A1391" s="21"/>
      <c r="B1391" s="294"/>
      <c r="C1391" s="294"/>
      <c r="D1391" s="294"/>
      <c r="E1391" s="294"/>
      <c r="F1391" s="294"/>
      <c r="G1391" s="294"/>
      <c r="H1391" s="294"/>
      <c r="I1391" s="294"/>
      <c r="J1391" s="294"/>
      <c r="K1391" s="21"/>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N1391" s="81"/>
      <c r="AO1391" s="81"/>
      <c r="AP1391" s="81"/>
      <c r="AR1391" s="127" t="str">
        <f>IF(AS1391="","",MAX(AR$868:AR1390)+1)</f>
        <v/>
      </c>
      <c r="BD1391" s="127" t="str">
        <f>IF(BE1391="","",MAX(BD$868:BD1390)+1)</f>
        <v/>
      </c>
      <c r="BG1391" s="200" t="str">
        <f t="shared" si="163"/>
        <v/>
      </c>
      <c r="BH1391" s="199" t="str">
        <f t="shared" si="164"/>
        <v/>
      </c>
      <c r="BI1391" s="199" t="str">
        <f t="shared" si="165"/>
        <v/>
      </c>
      <c r="BJ1391" s="199" t="str">
        <f t="shared" si="166"/>
        <v/>
      </c>
      <c r="BK1391" s="199" t="str">
        <f t="shared" si="167"/>
        <v/>
      </c>
      <c r="BL1391" s="199" t="str">
        <f t="shared" si="168"/>
        <v/>
      </c>
      <c r="BM1391" s="199" t="str">
        <f t="shared" si="169"/>
        <v/>
      </c>
      <c r="BN1391" s="199" t="str">
        <f t="shared" si="170"/>
        <v/>
      </c>
      <c r="BO1391" s="199" t="str">
        <f t="shared" si="171"/>
        <v/>
      </c>
      <c r="BP1391" s="199" t="str">
        <f t="shared" si="172"/>
        <v/>
      </c>
      <c r="BQ1391" s="202" t="str">
        <f t="shared" si="173"/>
        <v/>
      </c>
      <c r="BR1391" s="200" t="str">
        <f t="shared" si="174"/>
        <v/>
      </c>
      <c r="BS1391" s="202" t="str">
        <f t="shared" si="175"/>
        <v/>
      </c>
    </row>
    <row r="1392" spans="1:71" ht="30" customHeight="1">
      <c r="A1392" s="53"/>
      <c r="B1392" s="435" t="s">
        <v>797</v>
      </c>
      <c r="C1392" s="435"/>
      <c r="D1392" s="435"/>
      <c r="E1392" s="435"/>
      <c r="F1392" s="435"/>
      <c r="G1392" s="435"/>
      <c r="H1392" s="372">
        <f>VLOOKUP($AG1392,PriceList,3,FALSE)</f>
        <v>37.4</v>
      </c>
      <c r="I1392" s="372"/>
      <c r="J1392" s="373"/>
      <c r="K1392" s="342"/>
      <c r="L1392" s="343"/>
      <c r="M1392" s="343"/>
      <c r="N1392" s="344"/>
      <c r="O1392" s="341"/>
      <c r="P1392" s="341"/>
      <c r="Q1392" s="340"/>
      <c r="R1392" s="340"/>
      <c r="S1392" s="341"/>
      <c r="T1392" s="341"/>
      <c r="U1392" s="340"/>
      <c r="V1392" s="340"/>
      <c r="W1392" s="341"/>
      <c r="X1392" s="341"/>
      <c r="Y1392" s="340"/>
      <c r="Z1392" s="340"/>
      <c r="AA1392" s="341"/>
      <c r="AB1392" s="341"/>
      <c r="AC1392" s="346">
        <f>(SUM(O1392:AB1392))*H1392</f>
        <v>0</v>
      </c>
      <c r="AD1392" s="445"/>
      <c r="AE1392" s="445"/>
      <c r="AF1392" s="21"/>
      <c r="AG1392" s="56" t="s">
        <v>798</v>
      </c>
      <c r="AJ1392" s="90" t="b">
        <f>OR(ISERROR(AC1392),ISERROR(H1392))</f>
        <v>0</v>
      </c>
      <c r="AN1392" s="81"/>
      <c r="AO1392" s="81"/>
      <c r="AP1392" s="81"/>
      <c r="AQ1392" s="63" t="str">
        <f>IFERROR(LEFT(B1392,SEARCH("
",B1392)),B1392)</f>
        <v>Hygiene Package 4:</v>
      </c>
      <c r="AR1392" s="127" t="str">
        <f>IF(AS1392="","",MAX(AR$868:AR1391)+1)</f>
        <v/>
      </c>
      <c r="AS1392" s="176" t="str">
        <f>IF(SUM(O1392:AB1392)&gt;0,AQ1392,"")</f>
        <v/>
      </c>
      <c r="AT1392" s="177" t="str">
        <f>IF(O1392&gt;0,O1392,"")</f>
        <v/>
      </c>
      <c r="AU1392" s="178" t="str">
        <f>IF(Q1392&gt;0,Q1392,"")</f>
        <v/>
      </c>
      <c r="AV1392" s="178" t="str">
        <f>IF(S1392&gt;0,S1392,"")</f>
        <v/>
      </c>
      <c r="AW1392" s="178" t="str">
        <f>IF(U1392&gt;0,U1392,"")</f>
        <v/>
      </c>
      <c r="AX1392" s="178" t="str">
        <f>IF(W1392&gt;0,W1392,"")</f>
        <v/>
      </c>
      <c r="AY1392" s="179" t="str">
        <f>IF(Y1392&gt;0,Y1392,"")</f>
        <v/>
      </c>
      <c r="AZ1392" s="179" t="str">
        <f>IF(AA1392&gt;0,AA1392,"")</f>
        <v/>
      </c>
      <c r="BA1392" s="179" t="str">
        <f>IF(SUM(O1392:AB1392)&gt;0,(SUM(O1392:AB1392)*H1392),"")</f>
        <v/>
      </c>
      <c r="BB1392" s="179" t="str">
        <f>IF(SUM(O1392:AB1392)&gt;0,K1392,"")</f>
        <v/>
      </c>
      <c r="BC1392" s="196" t="str">
        <f>IF(SUM(O1392:AB1392)&gt;0,"ITEM","")</f>
        <v/>
      </c>
      <c r="BD1392" s="127" t="str">
        <f>IF(BE1392="","",MAX(BD$868:BD1391)+1)</f>
        <v/>
      </c>
      <c r="BG1392" s="200" t="str">
        <f t="shared" si="163"/>
        <v/>
      </c>
      <c r="BH1392" s="199" t="str">
        <f t="shared" si="164"/>
        <v/>
      </c>
      <c r="BI1392" s="199" t="str">
        <f t="shared" si="165"/>
        <v/>
      </c>
      <c r="BJ1392" s="199" t="str">
        <f t="shared" si="166"/>
        <v/>
      </c>
      <c r="BK1392" s="199" t="str">
        <f t="shared" si="167"/>
        <v/>
      </c>
      <c r="BL1392" s="199" t="str">
        <f t="shared" si="168"/>
        <v/>
      </c>
      <c r="BM1392" s="199" t="str">
        <f t="shared" si="169"/>
        <v/>
      </c>
      <c r="BN1392" s="199" t="str">
        <f t="shared" si="170"/>
        <v/>
      </c>
      <c r="BO1392" s="199" t="str">
        <f t="shared" si="171"/>
        <v/>
      </c>
      <c r="BP1392" s="199" t="str">
        <f t="shared" si="172"/>
        <v/>
      </c>
      <c r="BQ1392" s="202" t="str">
        <f t="shared" si="173"/>
        <v/>
      </c>
      <c r="BR1392" s="200" t="str">
        <f t="shared" si="174"/>
        <v/>
      </c>
      <c r="BS1392" s="202" t="str">
        <f t="shared" si="175"/>
        <v/>
      </c>
    </row>
    <row r="1393" spans="1:71" ht="15" customHeight="1">
      <c r="A1393" s="53"/>
      <c r="B1393" s="30"/>
      <c r="C1393" s="456" t="s">
        <v>799</v>
      </c>
      <c r="D1393" s="456"/>
      <c r="E1393" s="456"/>
      <c r="F1393" s="456"/>
      <c r="G1393" s="456"/>
      <c r="H1393" s="456"/>
      <c r="I1393" s="456"/>
      <c r="J1393" s="295"/>
      <c r="K1393" s="37"/>
      <c r="L1393" s="37"/>
      <c r="M1393" s="37"/>
      <c r="N1393" s="37"/>
      <c r="O1393" s="37"/>
      <c r="P1393" s="37"/>
      <c r="Q1393" s="37"/>
      <c r="R1393" s="37"/>
      <c r="S1393" s="37"/>
      <c r="T1393" s="37"/>
      <c r="U1393" s="37"/>
      <c r="V1393" s="37"/>
      <c r="W1393" s="37"/>
      <c r="X1393" s="37"/>
      <c r="Y1393" s="37"/>
      <c r="Z1393" s="37"/>
      <c r="AA1393" s="37"/>
      <c r="AB1393" s="37"/>
      <c r="AC1393" s="37"/>
      <c r="AD1393" s="37"/>
      <c r="AE1393" s="30"/>
      <c r="AF1393" s="21"/>
      <c r="AN1393" s="81"/>
      <c r="AO1393" s="81"/>
      <c r="AP1393" s="81"/>
      <c r="AR1393" s="127" t="str">
        <f>IF(AS1393="","",MAX(AR$868:AR1392)+1)</f>
        <v/>
      </c>
      <c r="BD1393" s="127" t="str">
        <f>IF(BE1393="","",MAX(BD$868:BD1392)+1)</f>
        <v/>
      </c>
      <c r="BG1393" s="200" t="str">
        <f t="shared" ref="BG1393:BG1399" si="176">IFERROR(INDEX($AS$871:$AS$1399,MATCH(ROW()-ROW($BG$855),$AR$871:$AR$1399,0)),"")</f>
        <v/>
      </c>
      <c r="BH1393" s="199" t="str">
        <f t="shared" ref="BH1393:BH1399" si="177">IFERROR(INDEX($AT$871:$AT$1399,MATCH(ROW()-ROW($BH$855),$AR$871:$AR$1399,0)),"")</f>
        <v/>
      </c>
      <c r="BI1393" s="199" t="str">
        <f t="shared" ref="BI1393:BI1399" si="178">IFERROR(INDEX($AU$871:$AU$1399,MATCH(ROW()-ROW($BI$855),$AR$871:$AR$1399,0)),"")</f>
        <v/>
      </c>
      <c r="BJ1393" s="199" t="str">
        <f t="shared" ref="BJ1393:BJ1399" si="179">IFERROR(INDEX($AV$871:$AV$1399,MATCH(ROW()-ROW($BJ$855),$AR$871:$AR$1399,0)),"")</f>
        <v/>
      </c>
      <c r="BK1393" s="199" t="str">
        <f t="shared" ref="BK1393:BK1399" si="180">IFERROR(INDEX($AW$871:$AW$1399,MATCH(ROW()-ROW($BK$855),$AR$871:$AR$1399,0)),"")</f>
        <v/>
      </c>
      <c r="BL1393" s="199" t="str">
        <f t="shared" ref="BL1393:BL1399" si="181">IFERROR(INDEX($AX$871:$AX$1399,MATCH(ROW()-ROW($BL$855),$AR$871:$AR$1399,0)),"")</f>
        <v/>
      </c>
      <c r="BM1393" s="199" t="str">
        <f t="shared" ref="BM1393:BM1399" si="182">IFERROR(INDEX($AY$871:$AY$1399,MATCH(ROW()-ROW($BM$855),$AR$871:$AR$1399,0)),"")</f>
        <v/>
      </c>
      <c r="BN1393" s="199" t="str">
        <f t="shared" ref="BN1393:BN1399" si="183">IFERROR(INDEX($AZ$871:$AZ$1399,MATCH(ROW()-ROW($BN$855),$AR$871:$AR$1399,0)),"")</f>
        <v/>
      </c>
      <c r="BO1393" s="199" t="str">
        <f t="shared" ref="BO1393:BO1399" si="184">IFERROR(INDEX($BA$871:$BA$1399,MATCH(ROW()-ROW($BO$855),$AR$871:$AR$1399,0)),"")</f>
        <v/>
      </c>
      <c r="BP1393" s="199" t="str">
        <f t="shared" ref="BP1393:BP1399" si="185">IFERROR(INDEX($BB$871:$BB$1399,MATCH(ROW()-ROW($BP$855),$AR$871:$AR$1399,0)),"")</f>
        <v/>
      </c>
      <c r="BQ1393" s="202" t="str">
        <f t="shared" ref="BQ1393:BQ1399" si="186">IFERROR(INDEX($BC$871:$BC$1399,MATCH(ROW()-ROW($BQ$855),$AR$871:$AR$1399,0)),"")</f>
        <v/>
      </c>
      <c r="BR1393" s="200" t="str">
        <f t="shared" ref="BR1393:BR1399" si="187">IFERROR(INDEX($BE$871:$BE$1399,MATCH(ROW()-ROW($BR$855),$BD$871:$BD$1399,0)),"")</f>
        <v/>
      </c>
      <c r="BS1393" s="202" t="str">
        <f t="shared" ref="BS1393:BS1399" si="188">IFERROR(INDEX($BF$871:$BF$1399,MATCH(ROW()-ROW($BS$855),$BD$871:$BD$1399,0)),"")</f>
        <v/>
      </c>
    </row>
    <row r="1394" spans="1:71" ht="15" customHeight="1">
      <c r="A1394" s="53"/>
      <c r="B1394" s="30"/>
      <c r="C1394" s="456" t="s">
        <v>800</v>
      </c>
      <c r="D1394" s="456"/>
      <c r="E1394" s="456"/>
      <c r="F1394" s="456"/>
      <c r="G1394" s="456"/>
      <c r="H1394" s="456"/>
      <c r="I1394" s="456"/>
      <c r="J1394" s="295"/>
      <c r="K1394" s="37"/>
      <c r="L1394" s="37"/>
      <c r="M1394" s="37"/>
      <c r="N1394" s="37"/>
      <c r="O1394" s="37"/>
      <c r="P1394" s="37"/>
      <c r="Q1394" s="37"/>
      <c r="R1394" s="37"/>
      <c r="S1394" s="37"/>
      <c r="T1394" s="37"/>
      <c r="U1394" s="37"/>
      <c r="V1394" s="37"/>
      <c r="W1394" s="37"/>
      <c r="X1394" s="37"/>
      <c r="Y1394" s="37"/>
      <c r="Z1394" s="37"/>
      <c r="AA1394" s="37"/>
      <c r="AB1394" s="37"/>
      <c r="AC1394" s="37"/>
      <c r="AD1394" s="37"/>
      <c r="AE1394" s="30"/>
      <c r="AF1394" s="21"/>
      <c r="AN1394" s="81"/>
      <c r="AO1394" s="81"/>
      <c r="AP1394" s="81"/>
      <c r="AR1394" s="127" t="str">
        <f>IF(AS1394="","",MAX(AR$868:AR1393)+1)</f>
        <v/>
      </c>
      <c r="BD1394" s="127" t="str">
        <f>IF(BE1394="","",MAX(BD$868:BD1393)+1)</f>
        <v/>
      </c>
      <c r="BG1394" s="200" t="str">
        <f t="shared" si="176"/>
        <v/>
      </c>
      <c r="BH1394" s="199" t="str">
        <f t="shared" si="177"/>
        <v/>
      </c>
      <c r="BI1394" s="199" t="str">
        <f t="shared" si="178"/>
        <v/>
      </c>
      <c r="BJ1394" s="199" t="str">
        <f t="shared" si="179"/>
        <v/>
      </c>
      <c r="BK1394" s="199" t="str">
        <f t="shared" si="180"/>
        <v/>
      </c>
      <c r="BL1394" s="199" t="str">
        <f t="shared" si="181"/>
        <v/>
      </c>
      <c r="BM1394" s="199" t="str">
        <f t="shared" si="182"/>
        <v/>
      </c>
      <c r="BN1394" s="199" t="str">
        <f t="shared" si="183"/>
        <v/>
      </c>
      <c r="BO1394" s="199" t="str">
        <f t="shared" si="184"/>
        <v/>
      </c>
      <c r="BP1394" s="199" t="str">
        <f t="shared" si="185"/>
        <v/>
      </c>
      <c r="BQ1394" s="202" t="str">
        <f t="shared" si="186"/>
        <v/>
      </c>
      <c r="BR1394" s="200" t="str">
        <f t="shared" si="187"/>
        <v/>
      </c>
      <c r="BS1394" s="202" t="str">
        <f t="shared" si="188"/>
        <v/>
      </c>
    </row>
    <row r="1395" spans="1:71" ht="7.25" customHeight="1">
      <c r="A1395" s="21"/>
      <c r="B1395" s="294"/>
      <c r="C1395" s="294"/>
      <c r="D1395" s="294"/>
      <c r="E1395" s="294"/>
      <c r="F1395" s="294"/>
      <c r="G1395" s="294"/>
      <c r="H1395" s="294"/>
      <c r="I1395" s="294"/>
      <c r="J1395" s="294"/>
      <c r="K1395" s="21"/>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N1395" s="81"/>
      <c r="AO1395" s="81"/>
      <c r="AP1395" s="81"/>
      <c r="AR1395" s="127" t="str">
        <f>IF(AS1395="","",MAX(AR$868:AR1394)+1)</f>
        <v/>
      </c>
      <c r="BD1395" s="127" t="str">
        <f>IF(BE1395="","",MAX(BD$868:BD1394)+1)</f>
        <v/>
      </c>
      <c r="BG1395" s="200" t="str">
        <f t="shared" si="176"/>
        <v/>
      </c>
      <c r="BH1395" s="199" t="str">
        <f t="shared" si="177"/>
        <v/>
      </c>
      <c r="BI1395" s="199" t="str">
        <f t="shared" si="178"/>
        <v/>
      </c>
      <c r="BJ1395" s="199" t="str">
        <f t="shared" si="179"/>
        <v/>
      </c>
      <c r="BK1395" s="199" t="str">
        <f t="shared" si="180"/>
        <v/>
      </c>
      <c r="BL1395" s="199" t="str">
        <f t="shared" si="181"/>
        <v/>
      </c>
      <c r="BM1395" s="199" t="str">
        <f t="shared" si="182"/>
        <v/>
      </c>
      <c r="BN1395" s="199" t="str">
        <f t="shared" si="183"/>
        <v/>
      </c>
      <c r="BO1395" s="199" t="str">
        <f t="shared" si="184"/>
        <v/>
      </c>
      <c r="BP1395" s="199" t="str">
        <f t="shared" si="185"/>
        <v/>
      </c>
      <c r="BQ1395" s="202" t="str">
        <f t="shared" si="186"/>
        <v/>
      </c>
      <c r="BR1395" s="200" t="str">
        <f t="shared" si="187"/>
        <v/>
      </c>
      <c r="BS1395" s="202" t="str">
        <f t="shared" si="188"/>
        <v/>
      </c>
    </row>
    <row r="1396" spans="1:71" ht="30" customHeight="1">
      <c r="A1396" s="53"/>
      <c r="B1396" s="435" t="s">
        <v>801</v>
      </c>
      <c r="C1396" s="435"/>
      <c r="D1396" s="435"/>
      <c r="E1396" s="435"/>
      <c r="F1396" s="435"/>
      <c r="G1396" s="435"/>
      <c r="H1396" s="372">
        <f>VLOOKUP($AG1396,PriceList,3,FALSE)</f>
        <v>236.9</v>
      </c>
      <c r="I1396" s="372"/>
      <c r="J1396" s="373"/>
      <c r="K1396" s="342"/>
      <c r="L1396" s="343"/>
      <c r="M1396" s="343"/>
      <c r="N1396" s="344"/>
      <c r="O1396" s="341"/>
      <c r="P1396" s="341"/>
      <c r="Q1396" s="340"/>
      <c r="R1396" s="340"/>
      <c r="S1396" s="341"/>
      <c r="T1396" s="341"/>
      <c r="U1396" s="340"/>
      <c r="V1396" s="340"/>
      <c r="W1396" s="341"/>
      <c r="X1396" s="341"/>
      <c r="Y1396" s="340"/>
      <c r="Z1396" s="340"/>
      <c r="AA1396" s="341"/>
      <c r="AB1396" s="341"/>
      <c r="AC1396" s="346">
        <f>(SUM(O1396:AB1396))*H1396</f>
        <v>0</v>
      </c>
      <c r="AD1396" s="445"/>
      <c r="AE1396" s="445"/>
      <c r="AF1396" s="21"/>
      <c r="AG1396" s="56" t="s">
        <v>802</v>
      </c>
      <c r="AJ1396" s="90" t="b">
        <f>OR(ISERROR(AC1396),ISERROR(H1396))</f>
        <v>0</v>
      </c>
      <c r="AN1396" s="81"/>
      <c r="AO1396" s="81"/>
      <c r="AP1396" s="81"/>
      <c r="AQ1396" s="63" t="str">
        <f>IFERROR(LEFT(B1396,SEARCH("
",B1396)),B1396)</f>
        <v>Complete Hygiene Package:</v>
      </c>
      <c r="AR1396" s="127" t="str">
        <f>IF(AS1396="","",MAX(AR$868:AR1395)+1)</f>
        <v/>
      </c>
      <c r="AS1396" s="176" t="str">
        <f>IF(SUM(O1396:AB1396)&gt;0,AQ1396,"")</f>
        <v/>
      </c>
      <c r="AT1396" s="177" t="str">
        <f>IF(O1396&gt;0,O1396,"")</f>
        <v/>
      </c>
      <c r="AU1396" s="178" t="str">
        <f>IF(Q1396&gt;0,Q1396,"")</f>
        <v/>
      </c>
      <c r="AV1396" s="178" t="str">
        <f>IF(S1396&gt;0,S1396,"")</f>
        <v/>
      </c>
      <c r="AW1396" s="178" t="str">
        <f>IF(U1396&gt;0,U1396,"")</f>
        <v/>
      </c>
      <c r="AX1396" s="178" t="str">
        <f>IF(W1396&gt;0,W1396,"")</f>
        <v/>
      </c>
      <c r="AY1396" s="179" t="str">
        <f>IF(Y1396&gt;0,Y1396,"")</f>
        <v/>
      </c>
      <c r="AZ1396" s="179" t="str">
        <f>IF(AA1396&gt;0,AA1396,"")</f>
        <v/>
      </c>
      <c r="BA1396" s="179" t="str">
        <f>IF(SUM(O1396:AB1396)&gt;0,(SUM(O1396:AB1396)*H1396),"")</f>
        <v/>
      </c>
      <c r="BB1396" s="179" t="str">
        <f>IF(SUM(O1396:AB1396)&gt;0,K1396,"")</f>
        <v/>
      </c>
      <c r="BC1396" s="196" t="str">
        <f>IF(SUM(O1396:AB1396)&gt;0,"ITEM","")</f>
        <v/>
      </c>
      <c r="BD1396" s="127" t="str">
        <f>IF(BE1396="","",MAX(BD$868:BD1395)+1)</f>
        <v/>
      </c>
      <c r="BG1396" s="200" t="str">
        <f t="shared" si="176"/>
        <v/>
      </c>
      <c r="BH1396" s="199" t="str">
        <f t="shared" si="177"/>
        <v/>
      </c>
      <c r="BI1396" s="199" t="str">
        <f t="shared" si="178"/>
        <v/>
      </c>
      <c r="BJ1396" s="199" t="str">
        <f t="shared" si="179"/>
        <v/>
      </c>
      <c r="BK1396" s="199" t="str">
        <f t="shared" si="180"/>
        <v/>
      </c>
      <c r="BL1396" s="199" t="str">
        <f t="shared" si="181"/>
        <v/>
      </c>
      <c r="BM1396" s="199" t="str">
        <f t="shared" si="182"/>
        <v/>
      </c>
      <c r="BN1396" s="199" t="str">
        <f t="shared" si="183"/>
        <v/>
      </c>
      <c r="BO1396" s="199" t="str">
        <f t="shared" si="184"/>
        <v/>
      </c>
      <c r="BP1396" s="199" t="str">
        <f t="shared" si="185"/>
        <v/>
      </c>
      <c r="BQ1396" s="202" t="str">
        <f t="shared" si="186"/>
        <v/>
      </c>
      <c r="BR1396" s="200" t="str">
        <f t="shared" si="187"/>
        <v/>
      </c>
      <c r="BS1396" s="202" t="str">
        <f t="shared" si="188"/>
        <v/>
      </c>
    </row>
    <row r="1397" spans="1:71" ht="30" customHeight="1">
      <c r="A1397" s="53"/>
      <c r="B1397" s="30"/>
      <c r="C1397" s="456" t="s">
        <v>803</v>
      </c>
      <c r="D1397" s="456"/>
      <c r="E1397" s="456"/>
      <c r="F1397" s="456"/>
      <c r="G1397" s="456"/>
      <c r="H1397" s="456"/>
      <c r="I1397" s="456"/>
      <c r="J1397" s="295"/>
      <c r="K1397" s="37"/>
      <c r="L1397" s="37"/>
      <c r="M1397" s="37"/>
      <c r="N1397" s="37"/>
      <c r="O1397" s="37"/>
      <c r="P1397" s="37"/>
      <c r="Q1397" s="37"/>
      <c r="R1397" s="37"/>
      <c r="S1397" s="37"/>
      <c r="T1397" s="37"/>
      <c r="U1397" s="37"/>
      <c r="V1397" s="37"/>
      <c r="W1397" s="37"/>
      <c r="X1397" s="37"/>
      <c r="Y1397" s="37"/>
      <c r="Z1397" s="37"/>
      <c r="AA1397" s="37"/>
      <c r="AB1397" s="37"/>
      <c r="AC1397" s="37"/>
      <c r="AD1397" s="37"/>
      <c r="AE1397" s="30"/>
      <c r="AF1397" s="21"/>
      <c r="AN1397" s="81"/>
      <c r="AO1397" s="81"/>
      <c r="AP1397" s="81"/>
      <c r="AR1397" s="127" t="str">
        <f>IF(AS1397="","",MAX(AR$868:AR1396)+1)</f>
        <v/>
      </c>
      <c r="BD1397" s="127" t="str">
        <f>IF(BE1397="","",MAX(BD$868:BD1396)+1)</f>
        <v/>
      </c>
      <c r="BG1397" s="200" t="str">
        <f t="shared" si="176"/>
        <v/>
      </c>
      <c r="BH1397" s="199" t="str">
        <f t="shared" si="177"/>
        <v/>
      </c>
      <c r="BI1397" s="199" t="str">
        <f t="shared" si="178"/>
        <v/>
      </c>
      <c r="BJ1397" s="199" t="str">
        <f t="shared" si="179"/>
        <v/>
      </c>
      <c r="BK1397" s="199" t="str">
        <f t="shared" si="180"/>
        <v/>
      </c>
      <c r="BL1397" s="199" t="str">
        <f t="shared" si="181"/>
        <v/>
      </c>
      <c r="BM1397" s="199" t="str">
        <f t="shared" si="182"/>
        <v/>
      </c>
      <c r="BN1397" s="199" t="str">
        <f t="shared" si="183"/>
        <v/>
      </c>
      <c r="BO1397" s="199" t="str">
        <f t="shared" si="184"/>
        <v/>
      </c>
      <c r="BP1397" s="199" t="str">
        <f t="shared" si="185"/>
        <v/>
      </c>
      <c r="BQ1397" s="202" t="str">
        <f t="shared" si="186"/>
        <v/>
      </c>
      <c r="BR1397" s="200" t="str">
        <f t="shared" si="187"/>
        <v/>
      </c>
      <c r="BS1397" s="202" t="str">
        <f t="shared" si="188"/>
        <v/>
      </c>
    </row>
    <row r="1398" spans="1:71" ht="7.25" customHeight="1">
      <c r="A1398" s="21"/>
      <c r="B1398" s="294"/>
      <c r="C1398" s="294"/>
      <c r="D1398" s="294"/>
      <c r="E1398" s="294"/>
      <c r="F1398" s="294"/>
      <c r="G1398" s="294"/>
      <c r="H1398" s="294"/>
      <c r="I1398" s="294"/>
      <c r="J1398" s="294"/>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R1398" s="127" t="str">
        <f>IF(AS1398="","",MAX(AR$868:AR1397)+1)</f>
        <v/>
      </c>
      <c r="BD1398" s="127" t="str">
        <f>IF(BE1398="","",MAX(BD$868:BD1397)+1)</f>
        <v/>
      </c>
      <c r="BF1398" s="187" t="b">
        <f>NOT(ISBLANK(E1399))</f>
        <v>0</v>
      </c>
      <c r="BG1398" s="200" t="str">
        <f t="shared" si="176"/>
        <v/>
      </c>
      <c r="BH1398" s="199" t="str">
        <f t="shared" si="177"/>
        <v/>
      </c>
      <c r="BI1398" s="199" t="str">
        <f t="shared" si="178"/>
        <v/>
      </c>
      <c r="BJ1398" s="199" t="str">
        <f t="shared" si="179"/>
        <v/>
      </c>
      <c r="BK1398" s="199" t="str">
        <f t="shared" si="180"/>
        <v/>
      </c>
      <c r="BL1398" s="199" t="str">
        <f t="shared" si="181"/>
        <v/>
      </c>
      <c r="BM1398" s="199" t="str">
        <f t="shared" si="182"/>
        <v/>
      </c>
      <c r="BN1398" s="199" t="str">
        <f t="shared" si="183"/>
        <v/>
      </c>
      <c r="BO1398" s="199" t="str">
        <f t="shared" si="184"/>
        <v/>
      </c>
      <c r="BP1398" s="199" t="str">
        <f t="shared" si="185"/>
        <v/>
      </c>
      <c r="BQ1398" s="202" t="str">
        <f t="shared" si="186"/>
        <v/>
      </c>
      <c r="BR1398" s="200" t="str">
        <f t="shared" si="187"/>
        <v/>
      </c>
      <c r="BS1398" s="202" t="str">
        <f t="shared" si="188"/>
        <v/>
      </c>
    </row>
    <row r="1399" spans="1:71" ht="25.25" customHeight="1">
      <c r="A1399" s="53"/>
      <c r="B1399" s="649" t="s">
        <v>44</v>
      </c>
      <c r="C1399" s="649"/>
      <c r="D1399" s="649"/>
      <c r="E1399" s="452"/>
      <c r="F1399" s="453"/>
      <c r="G1399" s="453"/>
      <c r="H1399" s="453"/>
      <c r="I1399" s="453"/>
      <c r="J1399" s="453"/>
      <c r="K1399" s="453"/>
      <c r="L1399" s="453"/>
      <c r="M1399" s="453"/>
      <c r="N1399" s="453"/>
      <c r="O1399" s="453"/>
      <c r="P1399" s="453"/>
      <c r="Q1399" s="453"/>
      <c r="R1399" s="453"/>
      <c r="S1399" s="453"/>
      <c r="T1399" s="453"/>
      <c r="U1399" s="453"/>
      <c r="V1399" s="453"/>
      <c r="W1399" s="453"/>
      <c r="X1399" s="453"/>
      <c r="Y1399" s="453"/>
      <c r="Z1399" s="453"/>
      <c r="AA1399" s="453"/>
      <c r="AB1399" s="453"/>
      <c r="AC1399" s="453"/>
      <c r="AD1399" s="453"/>
      <c r="AE1399" s="454"/>
      <c r="AF1399" s="21"/>
      <c r="AR1399" s="127" t="str">
        <f>IF(AS1399="","",MAX(AR$868:AR1398)+1)</f>
        <v/>
      </c>
      <c r="BD1399" s="127" t="str">
        <f>IF(BE1399="","",MAX(BD$868:BD1398)+1)</f>
        <v/>
      </c>
      <c r="BE1399" s="176" t="str">
        <f>IF(BF1398=TRUE,E1399,"")</f>
        <v/>
      </c>
      <c r="BF1399" s="176" t="str">
        <f>IF(BF1398=TRUE,"NOTE","")</f>
        <v/>
      </c>
      <c r="BG1399" s="200" t="str">
        <f t="shared" si="176"/>
        <v/>
      </c>
      <c r="BH1399" s="199" t="str">
        <f t="shared" si="177"/>
        <v/>
      </c>
      <c r="BI1399" s="199" t="str">
        <f t="shared" si="178"/>
        <v/>
      </c>
      <c r="BJ1399" s="199" t="str">
        <f t="shared" si="179"/>
        <v/>
      </c>
      <c r="BK1399" s="199" t="str">
        <f t="shared" si="180"/>
        <v/>
      </c>
      <c r="BL1399" s="199" t="str">
        <f t="shared" si="181"/>
        <v/>
      </c>
      <c r="BM1399" s="199" t="str">
        <f t="shared" si="182"/>
        <v/>
      </c>
      <c r="BN1399" s="199" t="str">
        <f t="shared" si="183"/>
        <v/>
      </c>
      <c r="BO1399" s="199" t="str">
        <f t="shared" si="184"/>
        <v/>
      </c>
      <c r="BP1399" s="199" t="str">
        <f t="shared" si="185"/>
        <v/>
      </c>
      <c r="BQ1399" s="202" t="str">
        <f t="shared" si="186"/>
        <v/>
      </c>
      <c r="BR1399" s="200" t="str">
        <f t="shared" si="187"/>
        <v/>
      </c>
      <c r="BS1399" s="202" t="str">
        <f t="shared" si="188"/>
        <v/>
      </c>
    </row>
    <row r="1400" spans="1:71" ht="10.25" customHeight="1">
      <c r="A1400" s="53"/>
      <c r="B1400" s="9"/>
      <c r="C1400" s="48"/>
      <c r="D1400" s="48"/>
      <c r="E1400" s="48"/>
      <c r="F1400" s="48"/>
      <c r="G1400" s="48"/>
      <c r="H1400" s="48"/>
      <c r="I1400" s="48"/>
      <c r="J1400" s="48"/>
      <c r="K1400" s="48"/>
      <c r="L1400" s="48"/>
      <c r="M1400" s="48"/>
      <c r="N1400" s="48"/>
      <c r="O1400" s="48"/>
      <c r="P1400" s="48"/>
      <c r="Q1400" s="48"/>
      <c r="R1400" s="48"/>
      <c r="S1400" s="48"/>
      <c r="T1400" s="48"/>
      <c r="U1400" s="48"/>
      <c r="V1400" s="48"/>
      <c r="W1400" s="48"/>
      <c r="X1400" s="48"/>
      <c r="Y1400" s="48"/>
      <c r="Z1400" s="48"/>
      <c r="AA1400" s="48"/>
      <c r="AB1400" s="48"/>
      <c r="AC1400" s="48"/>
      <c r="AD1400" s="48"/>
      <c r="AE1400" s="48"/>
      <c r="AF1400" s="21"/>
    </row>
    <row r="1401" spans="1:71" ht="20.149999999999999" customHeight="1">
      <c r="A1401" s="413">
        <f>A1369+1</f>
        <v>26</v>
      </c>
      <c r="B1401" s="413"/>
      <c r="C1401" s="65"/>
      <c r="D1401" s="65"/>
      <c r="E1401" s="65"/>
      <c r="F1401" s="65"/>
      <c r="G1401" s="65"/>
      <c r="H1401" s="65"/>
      <c r="I1401" s="65"/>
      <c r="J1401" s="65"/>
      <c r="K1401" s="65"/>
      <c r="L1401" s="65"/>
      <c r="M1401" s="65"/>
      <c r="N1401" s="65"/>
      <c r="O1401" s="65"/>
      <c r="P1401" s="65"/>
      <c r="Q1401" s="65"/>
      <c r="R1401" s="65"/>
      <c r="S1401" s="65"/>
      <c r="T1401" s="65"/>
      <c r="U1401" s="65"/>
      <c r="V1401" s="65"/>
      <c r="W1401" s="65"/>
      <c r="X1401" s="65"/>
      <c r="Y1401" s="65"/>
      <c r="Z1401" s="65"/>
      <c r="AA1401" s="65"/>
      <c r="AB1401" s="65"/>
      <c r="AC1401" s="65"/>
      <c r="AD1401" s="65"/>
      <c r="AE1401" s="7"/>
      <c r="AF1401" s="7"/>
    </row>
    <row r="1402" spans="1:71" ht="30" customHeight="1">
      <c r="A1402" s="53"/>
      <c r="B1402" s="9"/>
      <c r="C1402" s="48"/>
      <c r="D1402" s="48"/>
      <c r="E1402" s="48"/>
      <c r="F1402" s="48"/>
      <c r="G1402" s="48"/>
      <c r="H1402" s="48"/>
      <c r="I1402" s="48"/>
      <c r="J1402" s="48"/>
      <c r="K1402" s="48"/>
      <c r="L1402" s="48"/>
      <c r="M1402" s="48"/>
      <c r="N1402" s="48"/>
      <c r="O1402" s="48"/>
      <c r="P1402" s="48"/>
      <c r="Q1402" s="48"/>
      <c r="R1402" s="48"/>
      <c r="S1402" s="48"/>
      <c r="T1402" s="48"/>
      <c r="U1402" s="48"/>
      <c r="V1402" s="48"/>
      <c r="W1402" s="48"/>
      <c r="X1402" s="48"/>
      <c r="Y1402" s="48"/>
      <c r="Z1402" s="48"/>
      <c r="AA1402" s="48"/>
      <c r="AB1402" s="48"/>
      <c r="AC1402" s="48"/>
      <c r="AD1402" s="48"/>
      <c r="AE1402" s="48"/>
      <c r="AF1402" s="21"/>
    </row>
    <row r="1403" spans="1:71" ht="10.25" customHeight="1">
      <c r="A1403" s="21"/>
      <c r="B1403" s="8"/>
      <c r="C1403" s="8"/>
      <c r="D1403" s="8"/>
      <c r="E1403" s="8"/>
      <c r="F1403" s="8"/>
      <c r="G1403" s="8"/>
      <c r="H1403" s="8"/>
      <c r="I1403" s="8"/>
      <c r="J1403" s="8"/>
      <c r="K1403" s="8"/>
      <c r="L1403" s="8"/>
      <c r="M1403" s="8"/>
      <c r="N1403" s="8"/>
      <c r="O1403" s="8"/>
      <c r="P1403" s="8"/>
      <c r="Q1403" s="8"/>
      <c r="R1403" s="8"/>
      <c r="S1403" s="8"/>
      <c r="T1403" s="8"/>
      <c r="U1403" s="8"/>
      <c r="V1403" s="8"/>
      <c r="W1403" s="8"/>
      <c r="X1403" s="8"/>
      <c r="Y1403" s="8"/>
      <c r="Z1403" s="8"/>
      <c r="AA1403" s="8"/>
      <c r="AB1403" s="8"/>
      <c r="AC1403" s="8"/>
      <c r="AD1403" s="8"/>
      <c r="AE1403" s="8"/>
      <c r="AF1403" s="21"/>
    </row>
    <row r="1404" spans="1:71" ht="20.149999999999999" customHeight="1">
      <c r="A1404" s="21"/>
      <c r="B1404" s="8"/>
      <c r="C1404" s="434" t="s">
        <v>804</v>
      </c>
      <c r="D1404" s="434"/>
      <c r="E1404" s="434"/>
      <c r="F1404" s="434"/>
      <c r="G1404" s="434"/>
      <c r="H1404" s="434"/>
      <c r="I1404" s="434"/>
      <c r="J1404" s="434"/>
      <c r="K1404" s="434"/>
      <c r="L1404" s="434"/>
      <c r="M1404" s="434"/>
      <c r="N1404" s="434"/>
      <c r="O1404" s="434"/>
      <c r="P1404" s="434"/>
      <c r="Q1404" s="434"/>
      <c r="R1404" s="434"/>
      <c r="S1404" s="434"/>
      <c r="T1404" s="434"/>
      <c r="U1404" s="434"/>
      <c r="V1404" s="434"/>
      <c r="W1404" s="434"/>
      <c r="X1404" s="434"/>
      <c r="Y1404" s="434"/>
      <c r="Z1404" s="434"/>
      <c r="AA1404" s="434"/>
      <c r="AB1404" s="434"/>
      <c r="AC1404" s="434"/>
      <c r="AD1404" s="434"/>
      <c r="AE1404" s="8"/>
      <c r="AF1404" s="21"/>
    </row>
    <row r="1405" spans="1:71" ht="10.25" customHeight="1">
      <c r="A1405" s="21"/>
      <c r="B1405" s="8"/>
      <c r="C1405" s="8"/>
      <c r="D1405" s="8"/>
      <c r="E1405" s="8"/>
      <c r="F1405" s="8"/>
      <c r="G1405" s="8"/>
      <c r="H1405" s="8"/>
      <c r="I1405" s="8"/>
      <c r="J1405" s="8"/>
      <c r="K1405" s="8"/>
      <c r="L1405" s="8"/>
      <c r="M1405" s="8"/>
      <c r="N1405" s="8"/>
      <c r="O1405" s="8"/>
      <c r="P1405" s="8"/>
      <c r="Q1405" s="8"/>
      <c r="R1405" s="8"/>
      <c r="S1405" s="8"/>
      <c r="T1405" s="8"/>
      <c r="U1405" s="8"/>
      <c r="V1405" s="8"/>
      <c r="W1405" s="8"/>
      <c r="X1405" s="8"/>
      <c r="Y1405" s="8"/>
      <c r="Z1405" s="8"/>
      <c r="AA1405" s="8"/>
      <c r="AB1405" s="8"/>
      <c r="AC1405" s="8"/>
      <c r="AD1405" s="8"/>
      <c r="AE1405" s="8"/>
      <c r="AF1405" s="21"/>
    </row>
    <row r="1406" spans="1:71" ht="7.25" customHeight="1">
      <c r="A1406" s="21"/>
      <c r="B1406" s="21"/>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row>
    <row r="1407" spans="1:71" ht="48" customHeight="1">
      <c r="A1407" s="53"/>
      <c r="B1407" s="440" t="s">
        <v>805</v>
      </c>
      <c r="C1407" s="435"/>
      <c r="D1407" s="435"/>
      <c r="E1407" s="435"/>
      <c r="F1407" s="435"/>
      <c r="G1407" s="435"/>
      <c r="H1407" s="435"/>
      <c r="I1407" s="435"/>
      <c r="J1407" s="435"/>
      <c r="K1407" s="435"/>
      <c r="L1407" s="435"/>
      <c r="M1407" s="435"/>
      <c r="N1407" s="435"/>
      <c r="O1407" s="435"/>
      <c r="P1407" s="435"/>
      <c r="Q1407" s="435"/>
      <c r="R1407" s="435"/>
      <c r="S1407" s="435"/>
      <c r="T1407" s="308"/>
      <c r="U1407" s="308"/>
      <c r="V1407" s="308"/>
      <c r="W1407" s="308"/>
      <c r="X1407" s="308"/>
      <c r="Y1407" s="308"/>
      <c r="Z1407" s="308"/>
      <c r="AA1407" s="308"/>
      <c r="AB1407" s="308"/>
      <c r="AC1407" s="308"/>
      <c r="AD1407" s="308"/>
      <c r="AE1407" s="308"/>
      <c r="AF1407" s="21"/>
    </row>
    <row r="1408" spans="1:71" ht="140.15" customHeight="1">
      <c r="A1408" s="53"/>
      <c r="B1408" s="439" t="s">
        <v>806</v>
      </c>
      <c r="C1408" s="439"/>
      <c r="D1408" s="439"/>
      <c r="E1408" s="439"/>
      <c r="F1408" s="439"/>
      <c r="G1408" s="439"/>
      <c r="H1408" s="439"/>
      <c r="I1408" s="439"/>
      <c r="J1408" s="439"/>
      <c r="K1408" s="439"/>
      <c r="L1408" s="439"/>
      <c r="M1408" s="439"/>
      <c r="N1408" s="439"/>
      <c r="O1408" s="439"/>
      <c r="P1408" s="439"/>
      <c r="Q1408" s="439"/>
      <c r="R1408" s="439"/>
      <c r="S1408" s="439"/>
      <c r="T1408" s="308"/>
      <c r="U1408" s="308"/>
      <c r="V1408" s="308"/>
      <c r="W1408" s="308"/>
      <c r="X1408" s="308"/>
      <c r="Y1408" s="308"/>
      <c r="Z1408" s="308"/>
      <c r="AA1408" s="308"/>
      <c r="AB1408" s="308"/>
      <c r="AC1408" s="308"/>
      <c r="AD1408" s="308"/>
      <c r="AE1408" s="308"/>
      <c r="AF1408" s="21"/>
    </row>
    <row r="1409" spans="1:42" ht="7.25" customHeight="1">
      <c r="A1409" s="21"/>
      <c r="B1409" s="21"/>
      <c r="C1409" s="21"/>
      <c r="D1409" s="21"/>
      <c r="E1409" s="21"/>
      <c r="F1409" s="21"/>
      <c r="G1409" s="21"/>
      <c r="H1409" s="21"/>
      <c r="I1409" s="21"/>
      <c r="J1409" s="21"/>
      <c r="K1409" s="21"/>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row>
    <row r="1410" spans="1:42" ht="30" customHeight="1">
      <c r="A1410" s="53"/>
      <c r="B1410" s="444"/>
      <c r="C1410" s="444"/>
      <c r="D1410" s="444"/>
      <c r="E1410" s="444"/>
      <c r="F1410" s="444"/>
      <c r="G1410" s="444"/>
      <c r="H1410" s="444"/>
      <c r="I1410" s="444"/>
      <c r="J1410" s="444"/>
      <c r="K1410" s="444"/>
      <c r="L1410" s="444"/>
      <c r="M1410" s="444"/>
      <c r="N1410" s="441" t="s">
        <v>807</v>
      </c>
      <c r="O1410" s="442"/>
      <c r="P1410" s="442"/>
      <c r="Q1410" s="442"/>
      <c r="R1410" s="442"/>
      <c r="S1410" s="442"/>
      <c r="T1410" s="442"/>
      <c r="U1410" s="442"/>
      <c r="V1410" s="442"/>
      <c r="W1410" s="442"/>
      <c r="X1410" s="442"/>
      <c r="Y1410" s="442"/>
      <c r="Z1410" s="442"/>
      <c r="AA1410" s="442"/>
      <c r="AB1410" s="442"/>
      <c r="AC1410" s="442"/>
      <c r="AD1410" s="442"/>
      <c r="AE1410" s="442"/>
      <c r="AF1410" s="21"/>
    </row>
    <row r="1411" spans="1:42" ht="134.75" customHeight="1">
      <c r="A1411" s="53"/>
      <c r="B1411" s="444"/>
      <c r="C1411" s="444"/>
      <c r="D1411" s="444"/>
      <c r="E1411" s="444"/>
      <c r="F1411" s="444"/>
      <c r="G1411" s="444"/>
      <c r="H1411" s="444"/>
      <c r="I1411" s="444"/>
      <c r="J1411" s="444"/>
      <c r="K1411" s="444"/>
      <c r="L1411" s="444"/>
      <c r="M1411" s="444"/>
      <c r="N1411" s="443" t="s">
        <v>808</v>
      </c>
      <c r="O1411" s="443"/>
      <c r="P1411" s="443"/>
      <c r="Q1411" s="443"/>
      <c r="R1411" s="443"/>
      <c r="S1411" s="443"/>
      <c r="T1411" s="443"/>
      <c r="U1411" s="443"/>
      <c r="V1411" s="443"/>
      <c r="W1411" s="443"/>
      <c r="X1411" s="443"/>
      <c r="Y1411" s="443"/>
      <c r="Z1411" s="443"/>
      <c r="AA1411" s="443"/>
      <c r="AB1411" s="443"/>
      <c r="AC1411" s="443"/>
      <c r="AD1411" s="443"/>
      <c r="AE1411" s="443"/>
      <c r="AF1411" s="21"/>
    </row>
    <row r="1412" spans="1:42" ht="30" customHeight="1">
      <c r="A1412" s="53"/>
      <c r="B1412" s="9"/>
      <c r="C1412" s="48"/>
      <c r="D1412" s="48"/>
      <c r="E1412" s="48"/>
      <c r="F1412" s="48"/>
      <c r="G1412" s="48"/>
      <c r="H1412" s="48"/>
      <c r="I1412" s="48"/>
      <c r="J1412" s="48"/>
      <c r="K1412" s="48"/>
      <c r="L1412" s="48"/>
      <c r="M1412" s="48"/>
      <c r="N1412" s="48"/>
      <c r="O1412" s="48"/>
      <c r="P1412" s="48"/>
      <c r="Q1412" s="48"/>
      <c r="R1412" s="48"/>
      <c r="S1412" s="48"/>
      <c r="T1412" s="48"/>
      <c r="U1412" s="48"/>
      <c r="V1412" s="48"/>
      <c r="W1412" s="48"/>
      <c r="X1412" s="48"/>
      <c r="Y1412" s="48"/>
      <c r="Z1412" s="48"/>
      <c r="AA1412" s="48"/>
      <c r="AB1412" s="48"/>
      <c r="AC1412" s="48"/>
      <c r="AD1412" s="48"/>
      <c r="AE1412" s="48"/>
      <c r="AF1412" s="21"/>
    </row>
    <row r="1413" spans="1:42" ht="10.25" customHeight="1">
      <c r="A1413" s="21"/>
      <c r="B1413" s="8"/>
      <c r="C1413" s="8"/>
      <c r="D1413" s="8"/>
      <c r="E1413" s="8"/>
      <c r="F1413" s="8"/>
      <c r="G1413" s="8"/>
      <c r="H1413" s="8"/>
      <c r="I1413" s="8"/>
      <c r="J1413" s="8"/>
      <c r="K1413" s="8"/>
      <c r="L1413" s="8"/>
      <c r="M1413" s="8"/>
      <c r="N1413" s="8"/>
      <c r="O1413" s="8"/>
      <c r="P1413" s="8"/>
      <c r="Q1413" s="8"/>
      <c r="R1413" s="8"/>
      <c r="S1413" s="8"/>
      <c r="T1413" s="8"/>
      <c r="U1413" s="8"/>
      <c r="V1413" s="8"/>
      <c r="W1413" s="8"/>
      <c r="X1413" s="8"/>
      <c r="Y1413" s="8"/>
      <c r="Z1413" s="8"/>
      <c r="AA1413" s="8"/>
      <c r="AB1413" s="8"/>
      <c r="AC1413" s="8"/>
      <c r="AD1413" s="8"/>
      <c r="AE1413" s="8"/>
      <c r="AF1413" s="21"/>
    </row>
    <row r="1414" spans="1:42" ht="20.149999999999999" customHeight="1">
      <c r="A1414" s="21"/>
      <c r="B1414" s="8"/>
      <c r="C1414" s="434" t="s">
        <v>809</v>
      </c>
      <c r="D1414" s="434"/>
      <c r="E1414" s="434"/>
      <c r="F1414" s="434"/>
      <c r="G1414" s="434"/>
      <c r="H1414" s="434"/>
      <c r="I1414" s="434"/>
      <c r="J1414" s="434"/>
      <c r="K1414" s="434"/>
      <c r="L1414" s="434"/>
      <c r="M1414" s="434"/>
      <c r="N1414" s="434"/>
      <c r="O1414" s="434"/>
      <c r="P1414" s="434"/>
      <c r="Q1414" s="434"/>
      <c r="R1414" s="434"/>
      <c r="S1414" s="434"/>
      <c r="T1414" s="434"/>
      <c r="U1414" s="434"/>
      <c r="V1414" s="434"/>
      <c r="W1414" s="434"/>
      <c r="X1414" s="434"/>
      <c r="Y1414" s="434"/>
      <c r="Z1414" s="434"/>
      <c r="AA1414" s="434"/>
      <c r="AB1414" s="434"/>
      <c r="AC1414" s="434"/>
      <c r="AD1414" s="434"/>
      <c r="AE1414" s="8"/>
      <c r="AF1414" s="21"/>
    </row>
    <row r="1415" spans="1:42" ht="10.25" customHeight="1">
      <c r="A1415" s="21"/>
      <c r="B1415" s="8"/>
      <c r="C1415" s="8"/>
      <c r="D1415" s="8"/>
      <c r="E1415" s="8"/>
      <c r="F1415" s="8"/>
      <c r="G1415" s="8"/>
      <c r="H1415" s="8"/>
      <c r="I1415" s="8"/>
      <c r="J1415" s="8"/>
      <c r="K1415" s="8"/>
      <c r="L1415" s="8"/>
      <c r="M1415" s="8"/>
      <c r="N1415" s="8"/>
      <c r="O1415" s="8"/>
      <c r="P1415" s="8"/>
      <c r="Q1415" s="8"/>
      <c r="R1415" s="8"/>
      <c r="S1415" s="8"/>
      <c r="T1415" s="8"/>
      <c r="U1415" s="8"/>
      <c r="V1415" s="8"/>
      <c r="W1415" s="8"/>
      <c r="X1415" s="8"/>
      <c r="Y1415" s="8"/>
      <c r="Z1415" s="8"/>
      <c r="AA1415" s="8"/>
      <c r="AB1415" s="8"/>
      <c r="AC1415" s="8"/>
      <c r="AD1415" s="8"/>
      <c r="AE1415" s="8"/>
      <c r="AF1415" s="21"/>
    </row>
    <row r="1416" spans="1:42" ht="7.25" customHeight="1">
      <c r="A1416" s="21"/>
      <c r="B1416" s="21"/>
      <c r="C1416" s="21"/>
      <c r="D1416" s="21"/>
      <c r="E1416" s="21"/>
      <c r="F1416" s="21"/>
      <c r="G1416" s="21"/>
      <c r="H1416" s="21"/>
      <c r="I1416" s="21"/>
      <c r="J1416" s="21"/>
      <c r="K1416" s="21"/>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row>
    <row r="1417" spans="1:42" ht="30" customHeight="1">
      <c r="A1417" s="53"/>
      <c r="B1417" s="446" t="s">
        <v>810</v>
      </c>
      <c r="C1417" s="446"/>
      <c r="D1417" s="446"/>
      <c r="E1417" s="446"/>
      <c r="F1417" s="446"/>
      <c r="G1417" s="446"/>
      <c r="H1417" s="446"/>
      <c r="I1417" s="446"/>
      <c r="J1417" s="446"/>
      <c r="K1417" s="446"/>
      <c r="L1417" s="446"/>
      <c r="M1417" s="446"/>
      <c r="N1417" s="446"/>
      <c r="O1417" s="446"/>
      <c r="P1417" s="446"/>
      <c r="Q1417" s="446"/>
      <c r="R1417" s="446"/>
      <c r="S1417" s="446"/>
      <c r="T1417" s="446"/>
      <c r="U1417" s="446"/>
      <c r="V1417" s="446"/>
      <c r="W1417" s="446"/>
      <c r="X1417" s="446"/>
      <c r="Y1417" s="446"/>
      <c r="Z1417" s="446"/>
      <c r="AA1417" s="446"/>
      <c r="AB1417" s="446"/>
      <c r="AC1417" s="446"/>
      <c r="AD1417" s="446"/>
      <c r="AE1417" s="446"/>
      <c r="AF1417" s="21"/>
    </row>
    <row r="1418" spans="1:42" ht="40.25" customHeight="1">
      <c r="A1418" s="53"/>
      <c r="B1418" s="305" t="s">
        <v>811</v>
      </c>
      <c r="C1418" s="305"/>
      <c r="D1418" s="305"/>
      <c r="E1418" s="305"/>
      <c r="F1418" s="305"/>
      <c r="G1418" s="305"/>
      <c r="H1418" s="305"/>
      <c r="I1418" s="305"/>
      <c r="J1418" s="305"/>
      <c r="K1418" s="305"/>
      <c r="L1418" s="305"/>
      <c r="M1418" s="305"/>
      <c r="N1418" s="305"/>
      <c r="O1418" s="305"/>
      <c r="P1418" s="305"/>
      <c r="Q1418" s="305"/>
      <c r="R1418" s="305"/>
      <c r="S1418" s="305"/>
      <c r="T1418" s="305"/>
      <c r="U1418" s="305"/>
      <c r="V1418" s="305"/>
      <c r="W1418" s="305"/>
      <c r="X1418" s="305"/>
      <c r="Y1418" s="305"/>
      <c r="Z1418" s="305"/>
      <c r="AA1418" s="305"/>
      <c r="AB1418" s="305"/>
      <c r="AC1418" s="305"/>
      <c r="AD1418" s="305"/>
      <c r="AE1418" s="305"/>
      <c r="AF1418" s="21"/>
    </row>
    <row r="1419" spans="1:42" ht="7.25" customHeight="1">
      <c r="A1419" s="21"/>
      <c r="B1419" s="21"/>
      <c r="C1419" s="21"/>
      <c r="D1419" s="21"/>
      <c r="E1419" s="21"/>
      <c r="F1419" s="21"/>
      <c r="G1419" s="21"/>
      <c r="H1419" s="21"/>
      <c r="I1419" s="21"/>
      <c r="J1419" s="21"/>
      <c r="K1419" s="21"/>
      <c r="L1419" s="21"/>
      <c r="M1419" s="21"/>
      <c r="N1419" s="21"/>
      <c r="O1419" s="21"/>
      <c r="P1419" s="21"/>
      <c r="Q1419" s="21"/>
      <c r="R1419" s="21"/>
      <c r="S1419" s="21"/>
      <c r="T1419" s="21"/>
      <c r="U1419" s="21"/>
      <c r="V1419" s="21"/>
      <c r="W1419" s="21"/>
      <c r="X1419" s="21"/>
      <c r="Y1419" s="21"/>
      <c r="Z1419" s="21"/>
      <c r="AA1419" s="21"/>
      <c r="AB1419" s="21"/>
      <c r="AC1419" s="21"/>
      <c r="AD1419" s="21"/>
      <c r="AE1419" s="21"/>
      <c r="AF1419" s="21"/>
    </row>
    <row r="1420" spans="1:42" ht="20.149999999999999" customHeight="1">
      <c r="A1420" s="53"/>
      <c r="B1420" s="21"/>
      <c r="C1420" s="39"/>
      <c r="D1420" s="443" t="s">
        <v>812</v>
      </c>
      <c r="E1420" s="443"/>
      <c r="F1420" s="443"/>
      <c r="G1420" s="443"/>
      <c r="H1420" s="443"/>
      <c r="I1420" s="443"/>
      <c r="J1420" s="443"/>
      <c r="K1420" s="443"/>
      <c r="L1420" s="443"/>
      <c r="M1420" s="443"/>
      <c r="N1420" s="443"/>
      <c r="O1420" s="643" t="s">
        <v>813</v>
      </c>
      <c r="P1420" s="644"/>
      <c r="Q1420" s="644"/>
      <c r="R1420" s="644"/>
      <c r="S1420" s="644"/>
      <c r="T1420" s="644"/>
      <c r="U1420" s="644"/>
      <c r="V1420" s="644"/>
      <c r="W1420" s="644"/>
      <c r="X1420" s="644"/>
      <c r="Y1420" s="644"/>
      <c r="Z1420" s="644"/>
      <c r="AA1420" s="644"/>
      <c r="AB1420" s="644"/>
      <c r="AC1420" s="644"/>
      <c r="AD1420" s="34"/>
      <c r="AE1420" s="34"/>
      <c r="AF1420" s="21"/>
    </row>
    <row r="1421" spans="1:42" ht="15" customHeight="1">
      <c r="A1421" s="53"/>
      <c r="B1421" s="21"/>
      <c r="C1421" s="39"/>
      <c r="D1421" s="645" t="s">
        <v>814</v>
      </c>
      <c r="E1421" s="404"/>
      <c r="F1421" s="404"/>
      <c r="G1421" s="404"/>
      <c r="H1421" s="404"/>
      <c r="I1421" s="404"/>
      <c r="J1421" s="404"/>
      <c r="K1421" s="404"/>
      <c r="L1421" s="404"/>
      <c r="M1421" s="404"/>
      <c r="N1421" s="404"/>
      <c r="O1421" s="404"/>
      <c r="P1421" s="404"/>
      <c r="Q1421" s="404"/>
      <c r="R1421" s="404"/>
      <c r="S1421" s="404"/>
      <c r="T1421" s="404"/>
      <c r="U1421" s="404"/>
      <c r="V1421" s="404"/>
      <c r="W1421" s="404"/>
      <c r="X1421" s="404"/>
      <c r="Y1421" s="404"/>
      <c r="Z1421" s="404"/>
      <c r="AA1421" s="404"/>
      <c r="AB1421" s="404"/>
      <c r="AC1421" s="404"/>
      <c r="AD1421" s="34"/>
      <c r="AE1421" s="34"/>
      <c r="AF1421" s="21"/>
    </row>
    <row r="1422" spans="1:42" ht="150" customHeight="1">
      <c r="A1422" s="53"/>
      <c r="B1422" s="444"/>
      <c r="C1422" s="444"/>
      <c r="D1422" s="444"/>
      <c r="E1422" s="444"/>
      <c r="F1422" s="444"/>
      <c r="G1422" s="444"/>
      <c r="H1422" s="444"/>
      <c r="I1422" s="444"/>
      <c r="J1422" s="444"/>
      <c r="K1422" s="444"/>
      <c r="L1422" s="444"/>
      <c r="M1422" s="444"/>
      <c r="N1422" s="430" t="s">
        <v>815</v>
      </c>
      <c r="O1422" s="445"/>
      <c r="P1422" s="445"/>
      <c r="Q1422" s="445"/>
      <c r="R1422" s="445"/>
      <c r="S1422" s="445"/>
      <c r="T1422" s="445"/>
      <c r="U1422" s="445"/>
      <c r="V1422" s="445"/>
      <c r="W1422" s="445"/>
      <c r="X1422" s="445"/>
      <c r="Y1422" s="445"/>
      <c r="Z1422" s="445"/>
      <c r="AA1422" s="445"/>
      <c r="AB1422" s="445"/>
      <c r="AC1422" s="445"/>
      <c r="AD1422" s="445"/>
      <c r="AE1422" s="445"/>
      <c r="AF1422" s="21"/>
    </row>
    <row r="1423" spans="1:42" ht="30" customHeight="1">
      <c r="A1423" s="53"/>
      <c r="B1423" s="9"/>
      <c r="C1423" s="48"/>
      <c r="D1423" s="48"/>
      <c r="E1423" s="48"/>
      <c r="F1423" s="48"/>
      <c r="G1423" s="48"/>
      <c r="H1423" s="48"/>
      <c r="I1423" s="48"/>
      <c r="J1423" s="48"/>
      <c r="K1423" s="48"/>
      <c r="L1423" s="48"/>
      <c r="M1423" s="48"/>
      <c r="N1423" s="48"/>
      <c r="O1423" s="48"/>
      <c r="P1423" s="48"/>
      <c r="Q1423" s="48"/>
      <c r="R1423" s="48"/>
      <c r="S1423" s="48"/>
      <c r="T1423" s="48"/>
      <c r="U1423" s="48"/>
      <c r="V1423" s="48"/>
      <c r="W1423" s="48"/>
      <c r="X1423" s="48"/>
      <c r="Y1423" s="48"/>
      <c r="Z1423" s="48"/>
      <c r="AA1423" s="48"/>
      <c r="AB1423" s="48"/>
      <c r="AC1423" s="48"/>
      <c r="AD1423" s="48"/>
      <c r="AE1423" s="48"/>
      <c r="AF1423" s="21"/>
    </row>
    <row r="1424" spans="1:42" ht="16.5" customHeight="1">
      <c r="A1424" s="96"/>
      <c r="B1424" s="96"/>
      <c r="C1424" s="96"/>
      <c r="D1424" s="96"/>
      <c r="E1424" s="96"/>
      <c r="F1424" s="96"/>
      <c r="G1424" s="96"/>
      <c r="H1424" s="96"/>
      <c r="I1424" s="96"/>
      <c r="J1424" s="96"/>
      <c r="K1424" s="96"/>
      <c r="L1424" s="96"/>
      <c r="M1424" s="96"/>
      <c r="N1424" s="96"/>
      <c r="O1424" s="96"/>
      <c r="P1424" s="96"/>
      <c r="Q1424" s="96"/>
      <c r="R1424" s="96"/>
      <c r="S1424" s="96"/>
      <c r="T1424" s="96"/>
      <c r="U1424" s="96"/>
      <c r="V1424" s="96"/>
      <c r="W1424" s="96"/>
      <c r="X1424" s="96"/>
      <c r="Y1424" s="96"/>
      <c r="Z1424" s="96"/>
      <c r="AF1424" s="96"/>
      <c r="AJ1424" s="94"/>
      <c r="AK1424" s="647"/>
      <c r="AL1424" s="647"/>
      <c r="AM1424" s="647"/>
      <c r="AN1424" s="95"/>
      <c r="AO1424" s="81"/>
      <c r="AP1424" s="81"/>
    </row>
    <row r="1425" spans="1:42">
      <c r="A1425" s="96"/>
      <c r="B1425" s="96"/>
      <c r="C1425" s="96"/>
      <c r="D1425" s="96"/>
      <c r="E1425" s="96"/>
      <c r="F1425" s="96"/>
      <c r="G1425" s="96"/>
      <c r="H1425" s="96"/>
      <c r="I1425" s="96"/>
      <c r="J1425" s="96"/>
      <c r="K1425" s="96"/>
      <c r="L1425" s="96"/>
      <c r="M1425" s="96"/>
      <c r="N1425" s="96"/>
      <c r="O1425" s="96"/>
      <c r="P1425" s="96"/>
      <c r="Q1425" s="96"/>
      <c r="R1425" s="96"/>
      <c r="S1425" s="96"/>
      <c r="T1425" s="96"/>
      <c r="U1425" s="96"/>
      <c r="V1425" s="96"/>
      <c r="W1425" s="96"/>
      <c r="X1425" s="96"/>
      <c r="Y1425" s="96"/>
      <c r="Z1425" s="96"/>
      <c r="AF1425" s="96"/>
      <c r="AJ1425" s="94"/>
      <c r="AK1425" s="647"/>
      <c r="AL1425" s="647"/>
      <c r="AM1425" s="647"/>
      <c r="AN1425" s="95"/>
      <c r="AO1425" s="81"/>
      <c r="AP1425" s="81"/>
    </row>
    <row r="1426" spans="1:42">
      <c r="AN1426" s="81"/>
      <c r="AO1426" s="81"/>
      <c r="AP1426" s="81"/>
    </row>
  </sheetData>
  <sheetProtection algorithmName="SHA-512" hashValue="HOx6hzC3aX0ot0KVJ+0FLMCf9zymQt4EaSPSbKCZ9BYRhnSyl2ErCbg6Y6zERzrDEKX2YpGa6MMbIL22rO8G4g==" saltValue="JvqEF5eYNcdCAyyGf90NSA==" spinCount="100000" sheet="1" formatCells="0"/>
  <mergeCells count="4020">
    <mergeCell ref="Q83:T84"/>
    <mergeCell ref="L187:S187"/>
    <mergeCell ref="T187:AA187"/>
    <mergeCell ref="AG1032:AG1033"/>
    <mergeCell ref="K1033:N1033"/>
    <mergeCell ref="O1033:P1033"/>
    <mergeCell ref="Q1033:R1033"/>
    <mergeCell ref="S1033:T1033"/>
    <mergeCell ref="U1033:V1033"/>
    <mergeCell ref="W1033:X1033"/>
    <mergeCell ref="Y1033:Z1033"/>
    <mergeCell ref="AA1033:AB1033"/>
    <mergeCell ref="AG1026:AG1027"/>
    <mergeCell ref="K1027:N1027"/>
    <mergeCell ref="O1027:P1027"/>
    <mergeCell ref="Q1027:R1027"/>
    <mergeCell ref="S1027:T1027"/>
    <mergeCell ref="U1027:V1027"/>
    <mergeCell ref="W1027:X1027"/>
    <mergeCell ref="N557:S557"/>
    <mergeCell ref="Z557:AE557"/>
    <mergeCell ref="AC1026:AE1027"/>
    <mergeCell ref="K946:N946"/>
    <mergeCell ref="O946:P946"/>
    <mergeCell ref="Q946:R946"/>
    <mergeCell ref="S946:T946"/>
    <mergeCell ref="U946:V946"/>
    <mergeCell ref="H967:J967"/>
    <mergeCell ref="AC1011:AE1012"/>
    <mergeCell ref="B984:G985"/>
    <mergeCell ref="B975:G976"/>
    <mergeCell ref="Y3:AD4"/>
    <mergeCell ref="Y1:AD2"/>
    <mergeCell ref="G2:X3"/>
    <mergeCell ref="B35:AE35"/>
    <mergeCell ref="C37:AE37"/>
    <mergeCell ref="G129:L129"/>
    <mergeCell ref="M129:O129"/>
    <mergeCell ref="Y129:AA129"/>
    <mergeCell ref="T129:X129"/>
    <mergeCell ref="D9:AC9"/>
    <mergeCell ref="Q439:S439"/>
    <mergeCell ref="T439:V439"/>
    <mergeCell ref="W439:Y439"/>
    <mergeCell ref="Z439:AB439"/>
    <mergeCell ref="AC439:AE439"/>
    <mergeCell ref="C440:O440"/>
    <mergeCell ref="Z555:AE555"/>
    <mergeCell ref="AB185:AD185"/>
    <mergeCell ref="H106:J107"/>
    <mergeCell ref="B57:AE57"/>
    <mergeCell ref="B55:AE55"/>
    <mergeCell ref="T74:AD75"/>
    <mergeCell ref="B150:AE150"/>
    <mergeCell ref="B151:AE151"/>
    <mergeCell ref="Y973:Z973"/>
    <mergeCell ref="Q965:R965"/>
    <mergeCell ref="S965:T965"/>
    <mergeCell ref="B83:E84"/>
    <mergeCell ref="P89:S90"/>
    <mergeCell ref="F80:Q81"/>
    <mergeCell ref="Q77:S78"/>
    <mergeCell ref="F77:P78"/>
    <mergeCell ref="AC990:AE991"/>
    <mergeCell ref="AA1023:AB1023"/>
    <mergeCell ref="S1026:T1026"/>
    <mergeCell ref="S1020:T1020"/>
    <mergeCell ref="B92:E93"/>
    <mergeCell ref="U83:AD84"/>
    <mergeCell ref="AG1029:AG1030"/>
    <mergeCell ref="K1030:N1030"/>
    <mergeCell ref="O1030:P1030"/>
    <mergeCell ref="Q1030:R1030"/>
    <mergeCell ref="S1030:T1030"/>
    <mergeCell ref="U1030:V1030"/>
    <mergeCell ref="W1030:X1030"/>
    <mergeCell ref="Y1030:Z1030"/>
    <mergeCell ref="AA1030:AB1030"/>
    <mergeCell ref="B1026:G1027"/>
    <mergeCell ref="H1026:J1027"/>
    <mergeCell ref="K1026:N1026"/>
    <mergeCell ref="O1026:P1026"/>
    <mergeCell ref="AA993:AB993"/>
    <mergeCell ref="K1017:N1017"/>
    <mergeCell ref="O1017:P1017"/>
    <mergeCell ref="U1021:V1021"/>
    <mergeCell ref="O1002:AB1002"/>
    <mergeCell ref="Q985:R985"/>
    <mergeCell ref="Y987:Z987"/>
    <mergeCell ref="O987:P987"/>
    <mergeCell ref="K985:N985"/>
    <mergeCell ref="B939:G940"/>
    <mergeCell ref="H939:J940"/>
    <mergeCell ref="K939:N939"/>
    <mergeCell ref="O939:P939"/>
    <mergeCell ref="Q939:R939"/>
    <mergeCell ref="S939:T939"/>
    <mergeCell ref="U939:V939"/>
    <mergeCell ref="W939:X939"/>
    <mergeCell ref="Y939:Z939"/>
    <mergeCell ref="AA939:AB939"/>
    <mergeCell ref="AC939:AE940"/>
    <mergeCell ref="AC1279:AE1280"/>
    <mergeCell ref="B1032:G1033"/>
    <mergeCell ref="H1032:J1033"/>
    <mergeCell ref="K1032:N1032"/>
    <mergeCell ref="B1249:D1249"/>
    <mergeCell ref="E1249:AE1249"/>
    <mergeCell ref="W987:X987"/>
    <mergeCell ref="O993:P993"/>
    <mergeCell ref="Q993:R993"/>
    <mergeCell ref="S993:T993"/>
    <mergeCell ref="O985:P985"/>
    <mergeCell ref="AA952:AB952"/>
    <mergeCell ref="K967:N967"/>
    <mergeCell ref="O967:AB967"/>
    <mergeCell ref="O1004:P1004"/>
    <mergeCell ref="Q1004:R1004"/>
    <mergeCell ref="B1029:G1030"/>
    <mergeCell ref="W946:X946"/>
    <mergeCell ref="Y946:Z946"/>
    <mergeCell ref="AA946:AB946"/>
    <mergeCell ref="W973:X973"/>
    <mergeCell ref="AC967:AE967"/>
    <mergeCell ref="U978:V978"/>
    <mergeCell ref="AC1006:AE1006"/>
    <mergeCell ref="Y990:Z990"/>
    <mergeCell ref="K970:N970"/>
    <mergeCell ref="K888:N888"/>
    <mergeCell ref="O888:P888"/>
    <mergeCell ref="Q888:R888"/>
    <mergeCell ref="S888:T888"/>
    <mergeCell ref="U888:V888"/>
    <mergeCell ref="W888:X888"/>
    <mergeCell ref="Y888:Z888"/>
    <mergeCell ref="AA888:AB888"/>
    <mergeCell ref="AC888:AE889"/>
    <mergeCell ref="AA916:AB916"/>
    <mergeCell ref="K916:N916"/>
    <mergeCell ref="U987:V987"/>
    <mergeCell ref="S984:T984"/>
    <mergeCell ref="AC945:AE946"/>
    <mergeCell ref="O973:P973"/>
    <mergeCell ref="Q973:R973"/>
    <mergeCell ref="S973:T973"/>
    <mergeCell ref="U973:V973"/>
    <mergeCell ref="AA1003:AB1003"/>
    <mergeCell ref="U984:V984"/>
    <mergeCell ref="O979:P979"/>
    <mergeCell ref="B1000:AE1000"/>
    <mergeCell ref="AA985:AB985"/>
    <mergeCell ref="O976:P976"/>
    <mergeCell ref="Q976:R976"/>
    <mergeCell ref="S976:T976"/>
    <mergeCell ref="B967:G967"/>
    <mergeCell ref="W979:X979"/>
    <mergeCell ref="B1003:G1004"/>
    <mergeCell ref="K988:N988"/>
    <mergeCell ref="O988:P988"/>
    <mergeCell ref="S945:T945"/>
    <mergeCell ref="U945:V945"/>
    <mergeCell ref="H1062:J1063"/>
    <mergeCell ref="K1062:N1062"/>
    <mergeCell ref="O1062:P1062"/>
    <mergeCell ref="Q1062:R1062"/>
    <mergeCell ref="S1062:T1062"/>
    <mergeCell ref="U1062:V1062"/>
    <mergeCell ref="W1062:X1062"/>
    <mergeCell ref="Y1062:Z1062"/>
    <mergeCell ref="B981:G982"/>
    <mergeCell ref="H954:J955"/>
    <mergeCell ref="A959:B959"/>
    <mergeCell ref="Q1017:R1017"/>
    <mergeCell ref="O1006:AB1006"/>
    <mergeCell ref="B954:G955"/>
    <mergeCell ref="B1056:G1057"/>
    <mergeCell ref="H1056:J1057"/>
    <mergeCell ref="K1056:N1056"/>
    <mergeCell ref="O1056:P1056"/>
    <mergeCell ref="Q1056:R1056"/>
    <mergeCell ref="S1056:T1056"/>
    <mergeCell ref="U1056:V1056"/>
    <mergeCell ref="W1056:X1056"/>
    <mergeCell ref="Y1056:Z1056"/>
    <mergeCell ref="Y955:Z955"/>
    <mergeCell ref="AA955:AB955"/>
    <mergeCell ref="S1029:T1029"/>
    <mergeCell ref="H1165:J1166"/>
    <mergeCell ref="H1053:J1054"/>
    <mergeCell ref="K1053:N1053"/>
    <mergeCell ref="K1057:N1057"/>
    <mergeCell ref="Y1343:Z1343"/>
    <mergeCell ref="AA1343:AB1343"/>
    <mergeCell ref="Y1344:Z1344"/>
    <mergeCell ref="B1062:G1063"/>
    <mergeCell ref="S1344:T1344"/>
    <mergeCell ref="U1270:V1270"/>
    <mergeCell ref="H1168:J1169"/>
    <mergeCell ref="H1171:J1172"/>
    <mergeCell ref="H1210:J1211"/>
    <mergeCell ref="H1207:J1208"/>
    <mergeCell ref="H1201:J1202"/>
    <mergeCell ref="H1204:J1205"/>
    <mergeCell ref="H1198:J1199"/>
    <mergeCell ref="H1195:J1196"/>
    <mergeCell ref="B1141:D1141"/>
    <mergeCell ref="E1141:AE1141"/>
    <mergeCell ref="Q940:R940"/>
    <mergeCell ref="S940:T940"/>
    <mergeCell ref="U940:V940"/>
    <mergeCell ref="W940:X940"/>
    <mergeCell ref="Y940:Z940"/>
    <mergeCell ref="AA940:AB940"/>
    <mergeCell ref="AG1062:AG1063"/>
    <mergeCell ref="AG945:AG946"/>
    <mergeCell ref="Q964:R964"/>
    <mergeCell ref="E957:AE957"/>
    <mergeCell ref="U951:V951"/>
    <mergeCell ref="H969:J970"/>
    <mergeCell ref="S1009:T1009"/>
    <mergeCell ref="O1343:P1343"/>
    <mergeCell ref="AC1062:AE1063"/>
    <mergeCell ref="K1063:N1063"/>
    <mergeCell ref="O1063:P1063"/>
    <mergeCell ref="Q1063:R1063"/>
    <mergeCell ref="S1063:T1063"/>
    <mergeCell ref="K954:N954"/>
    <mergeCell ref="U965:V965"/>
    <mergeCell ref="U1029:V1029"/>
    <mergeCell ref="W1029:X1029"/>
    <mergeCell ref="W1014:X1014"/>
    <mergeCell ref="Y1014:Z1014"/>
    <mergeCell ref="K1237:N1237"/>
    <mergeCell ref="B1240:G1241"/>
    <mergeCell ref="B1243:G1244"/>
    <mergeCell ref="B1246:G1247"/>
    <mergeCell ref="B1325:D1325"/>
    <mergeCell ref="H1159:J1160"/>
    <mergeCell ref="H1162:J1163"/>
    <mergeCell ref="B1374:G1375"/>
    <mergeCell ref="O1053:P1053"/>
    <mergeCell ref="Q1053:R1053"/>
    <mergeCell ref="S1053:T1053"/>
    <mergeCell ref="U1053:V1053"/>
    <mergeCell ref="B1371:AE1371"/>
    <mergeCell ref="W1343:X1343"/>
    <mergeCell ref="AC1352:AE1353"/>
    <mergeCell ref="AC1355:AE1356"/>
    <mergeCell ref="Q1350:R1350"/>
    <mergeCell ref="S1350:T1350"/>
    <mergeCell ref="K1350:N1350"/>
    <mergeCell ref="O1350:P1350"/>
    <mergeCell ref="U1350:V1350"/>
    <mergeCell ref="O1346:P1346"/>
    <mergeCell ref="Q1346:R1346"/>
    <mergeCell ref="W1361:X1361"/>
    <mergeCell ref="K1362:N1362"/>
    <mergeCell ref="AC1364:AE1365"/>
    <mergeCell ref="Q1355:R1355"/>
    <mergeCell ref="S1355:T1355"/>
    <mergeCell ref="U1355:V1355"/>
    <mergeCell ref="W1355:X1355"/>
    <mergeCell ref="Y1355:Z1355"/>
    <mergeCell ref="AA1355:AB1355"/>
    <mergeCell ref="K1358:N1358"/>
    <mergeCell ref="O1358:P1358"/>
    <mergeCell ref="B1213:D1213"/>
    <mergeCell ref="E1213:AE1213"/>
    <mergeCell ref="K1344:N1344"/>
    <mergeCell ref="B1288:D1288"/>
    <mergeCell ref="K1352:N1352"/>
    <mergeCell ref="Q1374:R1374"/>
    <mergeCell ref="S1374:T1374"/>
    <mergeCell ref="U1374:V1374"/>
    <mergeCell ref="W1374:X1374"/>
    <mergeCell ref="Y1374:Z1374"/>
    <mergeCell ref="AA1374:AB1374"/>
    <mergeCell ref="K1364:N1364"/>
    <mergeCell ref="O1364:P1364"/>
    <mergeCell ref="Q1364:R1364"/>
    <mergeCell ref="Q1362:R1362"/>
    <mergeCell ref="Q1356:R1356"/>
    <mergeCell ref="S1356:T1356"/>
    <mergeCell ref="AC1377:AE1377"/>
    <mergeCell ref="K1361:N1361"/>
    <mergeCell ref="U1356:V1356"/>
    <mergeCell ref="W1356:X1356"/>
    <mergeCell ref="Y1356:Z1356"/>
    <mergeCell ref="O1365:P1365"/>
    <mergeCell ref="Q1365:R1365"/>
    <mergeCell ref="S1365:T1365"/>
    <mergeCell ref="U1365:V1365"/>
    <mergeCell ref="O1373:AB1373"/>
    <mergeCell ref="K1359:N1359"/>
    <mergeCell ref="BG854:BQ854"/>
    <mergeCell ref="B1367:D1367"/>
    <mergeCell ref="E1367:AE1367"/>
    <mergeCell ref="B1399:D1399"/>
    <mergeCell ref="E1399:AE1399"/>
    <mergeCell ref="AG1337:AG1338"/>
    <mergeCell ref="AG1340:AG1341"/>
    <mergeCell ref="AG1343:AG1344"/>
    <mergeCell ref="AG1346:AG1347"/>
    <mergeCell ref="AG1349:AG1350"/>
    <mergeCell ref="AG1352:AG1353"/>
    <mergeCell ref="AG1355:AG1356"/>
    <mergeCell ref="AG1358:AG1359"/>
    <mergeCell ref="AG1361:AG1362"/>
    <mergeCell ref="AG1364:AG1365"/>
    <mergeCell ref="O1359:P1359"/>
    <mergeCell ref="Q1359:R1359"/>
    <mergeCell ref="S1359:T1359"/>
    <mergeCell ref="U1359:V1359"/>
    <mergeCell ref="W1365:X1365"/>
    <mergeCell ref="S1349:T1349"/>
    <mergeCell ref="U1349:V1349"/>
    <mergeCell ref="W1349:X1349"/>
    <mergeCell ref="Y1349:Z1349"/>
    <mergeCell ref="AA1349:AB1349"/>
    <mergeCell ref="K1346:N1346"/>
    <mergeCell ref="AA1353:AB1353"/>
    <mergeCell ref="K1353:N1353"/>
    <mergeCell ref="O1353:P1353"/>
    <mergeCell ref="U1346:V1346"/>
    <mergeCell ref="O1352:P1352"/>
    <mergeCell ref="H1361:J1362"/>
    <mergeCell ref="AA1365:AB1365"/>
    <mergeCell ref="AA1356:AB1356"/>
    <mergeCell ref="H1352:J1353"/>
    <mergeCell ref="Q1353:R1353"/>
    <mergeCell ref="AW224:AZ224"/>
    <mergeCell ref="AS223:AS227"/>
    <mergeCell ref="AT223:AU227"/>
    <mergeCell ref="AQ223:AQ227"/>
    <mergeCell ref="Y1361:Z1361"/>
    <mergeCell ref="AA1361:AB1361"/>
    <mergeCell ref="AQ853:AQ857"/>
    <mergeCell ref="AS853:AS857"/>
    <mergeCell ref="AT853:AZ857"/>
    <mergeCell ref="AM879:AM880"/>
    <mergeCell ref="AN879:AN880"/>
    <mergeCell ref="AO879:AO880"/>
    <mergeCell ref="AP879:AP880"/>
    <mergeCell ref="W1053:X1053"/>
    <mergeCell ref="Y1053:Z1053"/>
    <mergeCell ref="AA1053:AB1053"/>
    <mergeCell ref="AC1053:AE1054"/>
    <mergeCell ref="Q1358:R1358"/>
    <mergeCell ref="S1358:T1358"/>
    <mergeCell ref="U1358:V1358"/>
    <mergeCell ref="U1361:V1361"/>
    <mergeCell ref="W1350:X1350"/>
    <mergeCell ref="Q1343:R1343"/>
    <mergeCell ref="S1343:T1343"/>
    <mergeCell ref="U1343:V1343"/>
    <mergeCell ref="Y1353:Z1353"/>
    <mergeCell ref="K1355:N1355"/>
    <mergeCell ref="AG939:AG940"/>
    <mergeCell ref="AA1296:AB1296"/>
    <mergeCell ref="Y1338:Z1338"/>
    <mergeCell ref="AA1338:AB1338"/>
    <mergeCell ref="AG1279:AG1280"/>
    <mergeCell ref="E1325:AE1325"/>
    <mergeCell ref="O1361:P1361"/>
    <mergeCell ref="Q1361:R1361"/>
    <mergeCell ref="S1361:T1361"/>
    <mergeCell ref="O1355:P1355"/>
    <mergeCell ref="AG1267:AG1268"/>
    <mergeCell ref="AG1264:AG1265"/>
    <mergeCell ref="AA1268:AB1268"/>
    <mergeCell ref="B1361:G1362"/>
    <mergeCell ref="Y1350:Z1350"/>
    <mergeCell ref="AA1350:AB1350"/>
    <mergeCell ref="Y1352:Z1352"/>
    <mergeCell ref="AA1352:AB1352"/>
    <mergeCell ref="Y1346:Z1346"/>
    <mergeCell ref="AA1346:AB1346"/>
    <mergeCell ref="K1347:N1347"/>
    <mergeCell ref="O1347:P1347"/>
    <mergeCell ref="Q1347:R1347"/>
    <mergeCell ref="S1347:T1347"/>
    <mergeCell ref="U1347:V1347"/>
    <mergeCell ref="W1347:X1347"/>
    <mergeCell ref="Y1347:Z1347"/>
    <mergeCell ref="AA1347:AB1347"/>
    <mergeCell ref="AA1362:AB1362"/>
    <mergeCell ref="W1358:X1358"/>
    <mergeCell ref="Q1352:R1352"/>
    <mergeCell ref="S1352:T1352"/>
    <mergeCell ref="AC1349:AE1350"/>
    <mergeCell ref="H1346:J1347"/>
    <mergeCell ref="H1349:J1350"/>
    <mergeCell ref="H1355:J1356"/>
    <mergeCell ref="K1356:N1356"/>
    <mergeCell ref="S1346:T1346"/>
    <mergeCell ref="W1344:X1344"/>
    <mergeCell ref="K1343:N1343"/>
    <mergeCell ref="K1286:N1286"/>
    <mergeCell ref="O1286:P1286"/>
    <mergeCell ref="K1279:N1279"/>
    <mergeCell ref="O1279:P1279"/>
    <mergeCell ref="Q1279:R1279"/>
    <mergeCell ref="S1279:T1279"/>
    <mergeCell ref="U1279:V1279"/>
    <mergeCell ref="U1283:V1283"/>
    <mergeCell ref="H1192:J1193"/>
    <mergeCell ref="K1243:N1243"/>
    <mergeCell ref="W1353:X1353"/>
    <mergeCell ref="W1271:X1271"/>
    <mergeCell ref="W1264:X1264"/>
    <mergeCell ref="K1235:N1235"/>
    <mergeCell ref="K1261:N1261"/>
    <mergeCell ref="K1195:N1195"/>
    <mergeCell ref="K1198:N1198"/>
    <mergeCell ref="O1198:P1198"/>
    <mergeCell ref="Q1198:R1198"/>
    <mergeCell ref="W1341:X1341"/>
    <mergeCell ref="H1315:J1315"/>
    <mergeCell ref="Q1332:R1332"/>
    <mergeCell ref="S1332:T1332"/>
    <mergeCell ref="U1332:V1332"/>
    <mergeCell ref="W1332:X1332"/>
    <mergeCell ref="B1346:G1347"/>
    <mergeCell ref="B1349:G1350"/>
    <mergeCell ref="B1352:G1353"/>
    <mergeCell ref="B1355:G1356"/>
    <mergeCell ref="U1352:V1352"/>
    <mergeCell ref="O1356:P1356"/>
    <mergeCell ref="A1251:B1251"/>
    <mergeCell ref="A1327:B1327"/>
    <mergeCell ref="O1344:P1344"/>
    <mergeCell ref="Q1344:R1344"/>
    <mergeCell ref="U1344:V1344"/>
    <mergeCell ref="H1189:J1190"/>
    <mergeCell ref="H1186:J1187"/>
    <mergeCell ref="H1183:J1184"/>
    <mergeCell ref="H1180:J1181"/>
    <mergeCell ref="S1353:T1353"/>
    <mergeCell ref="U1353:V1353"/>
    <mergeCell ref="U1274:V1274"/>
    <mergeCell ref="O1271:P1271"/>
    <mergeCell ref="Q1271:R1271"/>
    <mergeCell ref="S1271:T1271"/>
    <mergeCell ref="U1271:V1271"/>
    <mergeCell ref="B1332:G1333"/>
    <mergeCell ref="O1333:P1333"/>
    <mergeCell ref="Q1333:R1333"/>
    <mergeCell ref="S1333:T1333"/>
    <mergeCell ref="U1333:V1333"/>
    <mergeCell ref="B1261:G1262"/>
    <mergeCell ref="H1261:J1262"/>
    <mergeCell ref="B1264:G1265"/>
    <mergeCell ref="K1262:N1262"/>
    <mergeCell ref="U1264:V1264"/>
    <mergeCell ref="B1335:G1335"/>
    <mergeCell ref="H1335:J1335"/>
    <mergeCell ref="Q1264:R1264"/>
    <mergeCell ref="Q1286:R1286"/>
    <mergeCell ref="S1286:T1286"/>
    <mergeCell ref="AC1267:AE1268"/>
    <mergeCell ref="AC1264:AE1265"/>
    <mergeCell ref="AC1285:AE1286"/>
    <mergeCell ref="W1280:X1280"/>
    <mergeCell ref="Y1280:Z1280"/>
    <mergeCell ref="AA1274:AB1274"/>
    <mergeCell ref="W1268:X1268"/>
    <mergeCell ref="Y1268:Z1268"/>
    <mergeCell ref="AC1282:AE1283"/>
    <mergeCell ref="O1283:P1283"/>
    <mergeCell ref="Q1283:R1283"/>
    <mergeCell ref="S1283:T1283"/>
    <mergeCell ref="W1286:X1286"/>
    <mergeCell ref="AA1280:AB1280"/>
    <mergeCell ref="AA1283:AB1283"/>
    <mergeCell ref="W1279:X1279"/>
    <mergeCell ref="Y1279:Z1279"/>
    <mergeCell ref="AA1279:AB1279"/>
    <mergeCell ref="AA1271:AB1271"/>
    <mergeCell ref="W1274:X1274"/>
    <mergeCell ref="Y1274:Z1274"/>
    <mergeCell ref="AA1276:AB1276"/>
    <mergeCell ref="O1274:P1274"/>
    <mergeCell ref="Q1274:R1274"/>
    <mergeCell ref="S1274:T1274"/>
    <mergeCell ref="AC1300:AE1303"/>
    <mergeCell ref="Y1296:Z1296"/>
    <mergeCell ref="AA1344:AB1344"/>
    <mergeCell ref="Q1295:R1295"/>
    <mergeCell ref="S1295:T1295"/>
    <mergeCell ref="U1295:V1295"/>
    <mergeCell ref="W1295:X1295"/>
    <mergeCell ref="Y1295:Z1295"/>
    <mergeCell ref="AA1295:AB1295"/>
    <mergeCell ref="O1296:P1296"/>
    <mergeCell ref="Q1296:R1296"/>
    <mergeCell ref="S1296:T1296"/>
    <mergeCell ref="U1296:V1296"/>
    <mergeCell ref="W1296:X1296"/>
    <mergeCell ref="W1346:X1346"/>
    <mergeCell ref="W1352:X1352"/>
    <mergeCell ref="AG1285:AG1286"/>
    <mergeCell ref="AG1282:AG1283"/>
    <mergeCell ref="O1282:P1282"/>
    <mergeCell ref="Q1282:R1282"/>
    <mergeCell ref="S1282:T1282"/>
    <mergeCell ref="U1282:V1282"/>
    <mergeCell ref="W1282:X1282"/>
    <mergeCell ref="Y1282:Z1282"/>
    <mergeCell ref="AA1282:AB1282"/>
    <mergeCell ref="AA1285:AB1285"/>
    <mergeCell ref="W1283:X1283"/>
    <mergeCell ref="Y1283:Z1283"/>
    <mergeCell ref="W1285:X1285"/>
    <mergeCell ref="Y1285:Z1285"/>
    <mergeCell ref="AC1315:AE1315"/>
    <mergeCell ref="B1329:AE1329"/>
    <mergeCell ref="O1331:AB1331"/>
    <mergeCell ref="U1341:V1341"/>
    <mergeCell ref="Y1271:Z1271"/>
    <mergeCell ref="AC1276:AE1277"/>
    <mergeCell ref="AC1273:AE1274"/>
    <mergeCell ref="AC1270:AE1271"/>
    <mergeCell ref="AG1276:AG1277"/>
    <mergeCell ref="AG1273:AG1274"/>
    <mergeCell ref="AG1270:AG1271"/>
    <mergeCell ref="AC1261:AE1262"/>
    <mergeCell ref="AG1261:AG1262"/>
    <mergeCell ref="B1270:G1271"/>
    <mergeCell ref="B1273:G1274"/>
    <mergeCell ref="H1270:J1271"/>
    <mergeCell ref="H1273:J1274"/>
    <mergeCell ref="K1273:N1273"/>
    <mergeCell ref="O1273:P1273"/>
    <mergeCell ref="Q1273:R1273"/>
    <mergeCell ref="S1273:T1273"/>
    <mergeCell ref="U1273:V1273"/>
    <mergeCell ref="W1273:X1273"/>
    <mergeCell ref="Y1273:Z1273"/>
    <mergeCell ref="AA1273:AB1273"/>
    <mergeCell ref="K1270:N1270"/>
    <mergeCell ref="O1270:P1270"/>
    <mergeCell ref="Q1270:R1270"/>
    <mergeCell ref="S1270:T1270"/>
    <mergeCell ref="W1267:X1267"/>
    <mergeCell ref="Y1267:Z1267"/>
    <mergeCell ref="AA1267:AB1267"/>
    <mergeCell ref="W1270:X1270"/>
    <mergeCell ref="Y1270:Z1270"/>
    <mergeCell ref="AA1270:AB1270"/>
    <mergeCell ref="K1271:N1271"/>
    <mergeCell ref="Y1262:Z1262"/>
    <mergeCell ref="Y1237:Z1237"/>
    <mergeCell ref="AA1237:AB1237"/>
    <mergeCell ref="O1243:P1243"/>
    <mergeCell ref="Q1243:R1243"/>
    <mergeCell ref="Q1237:R1237"/>
    <mergeCell ref="U1240:V1240"/>
    <mergeCell ref="W1240:X1240"/>
    <mergeCell ref="Y1240:Z1240"/>
    <mergeCell ref="AA1240:AB1240"/>
    <mergeCell ref="O1237:P1237"/>
    <mergeCell ref="W1243:X1243"/>
    <mergeCell ref="Y1246:Z1246"/>
    <mergeCell ref="AA1246:AB1246"/>
    <mergeCell ref="S1247:T1247"/>
    <mergeCell ref="U1247:V1247"/>
    <mergeCell ref="W1247:X1247"/>
    <mergeCell ref="AA1262:AB1262"/>
    <mergeCell ref="AA1256:AB1256"/>
    <mergeCell ref="W1257:X1257"/>
    <mergeCell ref="Y1257:Z1257"/>
    <mergeCell ref="AA1257:AB1257"/>
    <mergeCell ref="W1262:X1262"/>
    <mergeCell ref="W1237:X1237"/>
    <mergeCell ref="Y1247:Z1247"/>
    <mergeCell ref="AA1247:AB1247"/>
    <mergeCell ref="Q1246:R1246"/>
    <mergeCell ref="S1246:T1246"/>
    <mergeCell ref="U1246:V1246"/>
    <mergeCell ref="W1246:X1246"/>
    <mergeCell ref="Y1264:Z1264"/>
    <mergeCell ref="AA1264:AB1264"/>
    <mergeCell ref="O1259:AB1259"/>
    <mergeCell ref="S1237:T1237"/>
    <mergeCell ref="U1237:V1237"/>
    <mergeCell ref="O1262:P1262"/>
    <mergeCell ref="Q1262:R1262"/>
    <mergeCell ref="S1262:T1262"/>
    <mergeCell ref="U1262:V1262"/>
    <mergeCell ref="W1265:X1265"/>
    <mergeCell ref="Y1265:Z1265"/>
    <mergeCell ref="AG1225:AG1226"/>
    <mergeCell ref="AG1228:AG1229"/>
    <mergeCell ref="AG1231:AG1232"/>
    <mergeCell ref="AG1234:AG1235"/>
    <mergeCell ref="AG1237:AG1238"/>
    <mergeCell ref="AG1240:AG1241"/>
    <mergeCell ref="AG1243:AG1244"/>
    <mergeCell ref="AG1246:AG1247"/>
    <mergeCell ref="AC1259:AE1259"/>
    <mergeCell ref="O1261:P1261"/>
    <mergeCell ref="Q1261:R1261"/>
    <mergeCell ref="S1261:T1261"/>
    <mergeCell ref="U1261:V1261"/>
    <mergeCell ref="W1261:X1261"/>
    <mergeCell ref="Y1261:Z1261"/>
    <mergeCell ref="AA1261:AB1261"/>
    <mergeCell ref="AA1244:AB1244"/>
    <mergeCell ref="B1253:AE1253"/>
    <mergeCell ref="O1255:AB1255"/>
    <mergeCell ref="O1246:P1246"/>
    <mergeCell ref="Y1256:Z1256"/>
    <mergeCell ref="B1256:G1257"/>
    <mergeCell ref="O1256:P1256"/>
    <mergeCell ref="Q1256:R1256"/>
    <mergeCell ref="S1256:T1256"/>
    <mergeCell ref="U1256:V1256"/>
    <mergeCell ref="W1256:X1256"/>
    <mergeCell ref="S1241:T1241"/>
    <mergeCell ref="U1241:V1241"/>
    <mergeCell ref="W1241:X1241"/>
    <mergeCell ref="Y1241:Z1241"/>
    <mergeCell ref="AA1241:AB1241"/>
    <mergeCell ref="K1234:N1234"/>
    <mergeCell ref="O1234:P1234"/>
    <mergeCell ref="Q1234:R1234"/>
    <mergeCell ref="S1234:T1234"/>
    <mergeCell ref="U1234:V1234"/>
    <mergeCell ref="W1234:X1234"/>
    <mergeCell ref="Y1234:Z1234"/>
    <mergeCell ref="AA1234:AB1234"/>
    <mergeCell ref="U1243:V1243"/>
    <mergeCell ref="U1235:V1235"/>
    <mergeCell ref="W1235:X1235"/>
    <mergeCell ref="Y1235:Z1235"/>
    <mergeCell ref="H1237:J1238"/>
    <mergeCell ref="H1240:J1241"/>
    <mergeCell ref="H1243:J1244"/>
    <mergeCell ref="H1246:J1247"/>
    <mergeCell ref="Q1244:R1244"/>
    <mergeCell ref="S1244:T1244"/>
    <mergeCell ref="U1244:V1244"/>
    <mergeCell ref="W1244:X1244"/>
    <mergeCell ref="Y1244:Z1244"/>
    <mergeCell ref="B1259:G1259"/>
    <mergeCell ref="H1259:J1259"/>
    <mergeCell ref="K1259:N1259"/>
    <mergeCell ref="AC1243:AE1244"/>
    <mergeCell ref="AC1246:AE1247"/>
    <mergeCell ref="S1243:T1243"/>
    <mergeCell ref="K1241:N1241"/>
    <mergeCell ref="O1241:P1241"/>
    <mergeCell ref="Q1241:R1241"/>
    <mergeCell ref="AG1168:AG1169"/>
    <mergeCell ref="AC1171:AE1172"/>
    <mergeCell ref="AG1171:AG1172"/>
    <mergeCell ref="AG1174:AG1175"/>
    <mergeCell ref="AG1177:AG1178"/>
    <mergeCell ref="K1211:N1211"/>
    <mergeCell ref="O1211:P1211"/>
    <mergeCell ref="Q1211:R1211"/>
    <mergeCell ref="S1211:T1211"/>
    <mergeCell ref="U1211:V1211"/>
    <mergeCell ref="W1211:X1211"/>
    <mergeCell ref="AC1225:AE1226"/>
    <mergeCell ref="AC1228:AE1229"/>
    <mergeCell ref="AC1231:AE1232"/>
    <mergeCell ref="AC1234:AE1235"/>
    <mergeCell ref="AC1237:AE1238"/>
    <mergeCell ref="AC1240:AE1241"/>
    <mergeCell ref="K1208:N1208"/>
    <mergeCell ref="O1208:P1208"/>
    <mergeCell ref="Q1208:R1208"/>
    <mergeCell ref="S1208:T1208"/>
    <mergeCell ref="O1199:P1199"/>
    <mergeCell ref="Q1199:R1199"/>
    <mergeCell ref="AG1207:AG1208"/>
    <mergeCell ref="AG1210:AG1211"/>
    <mergeCell ref="U1208:V1208"/>
    <mergeCell ref="W1208:X1208"/>
    <mergeCell ref="Y1208:Z1208"/>
    <mergeCell ref="AA1208:AB1208"/>
    <mergeCell ref="K1199:N1199"/>
    <mergeCell ref="O1195:P1195"/>
    <mergeCell ref="Q1195:R1195"/>
    <mergeCell ref="AG1165:AG1166"/>
    <mergeCell ref="AC1177:AE1178"/>
    <mergeCell ref="AC1174:AE1175"/>
    <mergeCell ref="AC1189:AE1190"/>
    <mergeCell ref="AC1192:AE1193"/>
    <mergeCell ref="AG1201:AG1202"/>
    <mergeCell ref="AG1204:AG1205"/>
    <mergeCell ref="AC1198:AE1199"/>
    <mergeCell ref="AC1201:AE1202"/>
    <mergeCell ref="AC1204:AE1205"/>
    <mergeCell ref="AC1207:AE1208"/>
    <mergeCell ref="O1193:P1193"/>
    <mergeCell ref="K1192:N1192"/>
    <mergeCell ref="O1192:P1192"/>
    <mergeCell ref="Q1192:R1192"/>
    <mergeCell ref="Q1168:R1168"/>
    <mergeCell ref="K1183:N1183"/>
    <mergeCell ref="W1195:X1195"/>
    <mergeCell ref="W1196:X1196"/>
    <mergeCell ref="Y1196:Z1196"/>
    <mergeCell ref="AA1196:AB1196"/>
    <mergeCell ref="AG1180:AG1181"/>
    <mergeCell ref="AG1183:AG1184"/>
    <mergeCell ref="AC1183:AE1184"/>
    <mergeCell ref="AC1180:AE1181"/>
    <mergeCell ref="W1193:X1193"/>
    <mergeCell ref="Y1184:Z1184"/>
    <mergeCell ref="AA1184:AB1184"/>
    <mergeCell ref="AA1181:AB1181"/>
    <mergeCell ref="W1183:X1183"/>
    <mergeCell ref="AC1210:AE1211"/>
    <mergeCell ref="S1202:T1202"/>
    <mergeCell ref="AA1190:AB1190"/>
    <mergeCell ref="S1195:T1195"/>
    <mergeCell ref="S1198:T1198"/>
    <mergeCell ref="U1202:V1202"/>
    <mergeCell ref="B1165:G1166"/>
    <mergeCell ref="B1168:G1169"/>
    <mergeCell ref="B1171:G1172"/>
    <mergeCell ref="B1174:G1175"/>
    <mergeCell ref="B1177:G1178"/>
    <mergeCell ref="B1180:G1181"/>
    <mergeCell ref="B1183:G1184"/>
    <mergeCell ref="B1186:G1187"/>
    <mergeCell ref="B1189:G1190"/>
    <mergeCell ref="B1192:G1193"/>
    <mergeCell ref="B1195:G1196"/>
    <mergeCell ref="B1198:G1199"/>
    <mergeCell ref="B1201:G1202"/>
    <mergeCell ref="B1204:G1205"/>
    <mergeCell ref="B1207:G1208"/>
    <mergeCell ref="B1210:G1211"/>
    <mergeCell ref="Q1202:R1202"/>
    <mergeCell ref="H1177:J1178"/>
    <mergeCell ref="H1174:J1175"/>
    <mergeCell ref="AG1189:AG1190"/>
    <mergeCell ref="AG1192:AG1193"/>
    <mergeCell ref="AG1195:AG1196"/>
    <mergeCell ref="U1196:V1196"/>
    <mergeCell ref="S1186:T1186"/>
    <mergeCell ref="U1186:V1186"/>
    <mergeCell ref="W1186:X1186"/>
    <mergeCell ref="Y1186:Z1186"/>
    <mergeCell ref="AA1186:AB1186"/>
    <mergeCell ref="Q1189:R1189"/>
    <mergeCell ref="S1189:T1189"/>
    <mergeCell ref="U1189:V1189"/>
    <mergeCell ref="Q1193:R1193"/>
    <mergeCell ref="S1193:T1193"/>
    <mergeCell ref="U1192:V1192"/>
    <mergeCell ref="W1192:X1192"/>
    <mergeCell ref="Y1192:Z1192"/>
    <mergeCell ref="AA1192:AB1192"/>
    <mergeCell ref="Q1186:R1186"/>
    <mergeCell ref="S1187:T1187"/>
    <mergeCell ref="U1187:V1187"/>
    <mergeCell ref="W1187:X1187"/>
    <mergeCell ref="Y1195:Z1195"/>
    <mergeCell ref="AA1195:AB1195"/>
    <mergeCell ref="U1195:V1195"/>
    <mergeCell ref="S1190:T1190"/>
    <mergeCell ref="U1190:V1190"/>
    <mergeCell ref="AG1186:AG1187"/>
    <mergeCell ref="AC1186:AE1187"/>
    <mergeCell ref="AG1198:AG1199"/>
    <mergeCell ref="U1184:V1184"/>
    <mergeCell ref="AC1165:AE1166"/>
    <mergeCell ref="K1205:N1205"/>
    <mergeCell ref="O1205:P1205"/>
    <mergeCell ref="Q1205:R1205"/>
    <mergeCell ref="S1205:T1205"/>
    <mergeCell ref="U1205:V1205"/>
    <mergeCell ref="W1205:X1205"/>
    <mergeCell ref="Y1205:Z1205"/>
    <mergeCell ref="AA1205:AB1205"/>
    <mergeCell ref="U1193:V1193"/>
    <mergeCell ref="Y1193:Z1193"/>
    <mergeCell ref="AA1193:AB1193"/>
    <mergeCell ref="Y1169:Z1169"/>
    <mergeCell ref="AA1169:AB1169"/>
    <mergeCell ref="K1172:N1172"/>
    <mergeCell ref="O1172:P1172"/>
    <mergeCell ref="Q1172:R1172"/>
    <mergeCell ref="S1172:T1172"/>
    <mergeCell ref="U1172:V1172"/>
    <mergeCell ref="W1172:X1172"/>
    <mergeCell ref="Y1172:Z1172"/>
    <mergeCell ref="AA1172:AB1172"/>
    <mergeCell ref="K1196:N1196"/>
    <mergeCell ref="O1196:P1196"/>
    <mergeCell ref="AC1168:AE1169"/>
    <mergeCell ref="K1165:N1165"/>
    <mergeCell ref="K1187:N1187"/>
    <mergeCell ref="O1187:P1187"/>
    <mergeCell ref="K1189:N1189"/>
    <mergeCell ref="O1189:P1189"/>
    <mergeCell ref="AG1156:AG1157"/>
    <mergeCell ref="AC1156:AE1157"/>
    <mergeCell ref="H1156:J1157"/>
    <mergeCell ref="K1160:N1160"/>
    <mergeCell ref="O1160:P1160"/>
    <mergeCell ref="Q1160:R1160"/>
    <mergeCell ref="S1160:T1160"/>
    <mergeCell ref="U1160:V1160"/>
    <mergeCell ref="W1160:X1160"/>
    <mergeCell ref="Y1160:Z1160"/>
    <mergeCell ref="AA1160:AB1160"/>
    <mergeCell ref="K1163:N1163"/>
    <mergeCell ref="O1163:P1163"/>
    <mergeCell ref="Q1163:R1163"/>
    <mergeCell ref="S1163:T1163"/>
    <mergeCell ref="U1163:V1163"/>
    <mergeCell ref="W1163:X1163"/>
    <mergeCell ref="Y1163:Z1163"/>
    <mergeCell ref="AA1163:AB1163"/>
    <mergeCell ref="AG1159:AG1160"/>
    <mergeCell ref="AG1162:AG1163"/>
    <mergeCell ref="W1162:X1162"/>
    <mergeCell ref="Y1162:Z1162"/>
    <mergeCell ref="AA1162:AB1162"/>
    <mergeCell ref="K1157:N1157"/>
    <mergeCell ref="O1157:P1157"/>
    <mergeCell ref="Q1157:R1157"/>
    <mergeCell ref="S1157:T1157"/>
    <mergeCell ref="AC1159:AE1160"/>
    <mergeCell ref="B1156:G1157"/>
    <mergeCell ref="B6:AE6"/>
    <mergeCell ref="D10:AC10"/>
    <mergeCell ref="B1154:G1154"/>
    <mergeCell ref="H1154:J1154"/>
    <mergeCell ref="K1154:N1154"/>
    <mergeCell ref="O1154:AB1154"/>
    <mergeCell ref="AC1154:AE1154"/>
    <mergeCell ref="K1156:N1156"/>
    <mergeCell ref="O1156:P1156"/>
    <mergeCell ref="Q1156:R1156"/>
    <mergeCell ref="S1156:T1156"/>
    <mergeCell ref="U1156:V1156"/>
    <mergeCell ref="W1156:X1156"/>
    <mergeCell ref="Y1156:Z1156"/>
    <mergeCell ref="AA1156:AB1156"/>
    <mergeCell ref="Q1138:R1138"/>
    <mergeCell ref="A869:B869"/>
    <mergeCell ref="S1138:T1138"/>
    <mergeCell ref="AC948:AE949"/>
    <mergeCell ref="B903:D903"/>
    <mergeCell ref="B957:D957"/>
    <mergeCell ref="B996:D996"/>
    <mergeCell ref="Q1132:R1132"/>
    <mergeCell ref="S1132:T1132"/>
    <mergeCell ref="U1132:V1132"/>
    <mergeCell ref="W1132:X1132"/>
    <mergeCell ref="Y1132:Z1132"/>
    <mergeCell ref="AC1056:AE1057"/>
    <mergeCell ref="K940:N940"/>
    <mergeCell ref="O940:P940"/>
    <mergeCell ref="K1159:N1159"/>
    <mergeCell ref="O1159:P1159"/>
    <mergeCell ref="Q1159:R1159"/>
    <mergeCell ref="S1159:T1159"/>
    <mergeCell ref="U1159:V1159"/>
    <mergeCell ref="W1159:X1159"/>
    <mergeCell ref="Y1159:Z1159"/>
    <mergeCell ref="AA1159:AB1159"/>
    <mergeCell ref="AA1133:AB1133"/>
    <mergeCell ref="K1133:N1133"/>
    <mergeCell ref="O1133:P1133"/>
    <mergeCell ref="K1135:N1135"/>
    <mergeCell ref="O1135:P1135"/>
    <mergeCell ref="Q1135:R1135"/>
    <mergeCell ref="S1135:T1135"/>
    <mergeCell ref="U1135:V1135"/>
    <mergeCell ref="W1135:X1135"/>
    <mergeCell ref="Y1135:Z1135"/>
    <mergeCell ref="K1139:N1139"/>
    <mergeCell ref="U1157:V1157"/>
    <mergeCell ref="W1157:X1157"/>
    <mergeCell ref="Y1157:Z1157"/>
    <mergeCell ref="W1387:X1387"/>
    <mergeCell ref="Y1387:Z1387"/>
    <mergeCell ref="AA1387:AB1387"/>
    <mergeCell ref="Y1358:Z1358"/>
    <mergeCell ref="AA1358:AB1358"/>
    <mergeCell ref="O1362:P1362"/>
    <mergeCell ref="C1390:J1390"/>
    <mergeCell ref="C1388:I1388"/>
    <mergeCell ref="B1358:G1359"/>
    <mergeCell ref="AA1359:AB1359"/>
    <mergeCell ref="H1358:J1359"/>
    <mergeCell ref="O1375:P1375"/>
    <mergeCell ref="Q1375:R1375"/>
    <mergeCell ref="S1375:T1375"/>
    <mergeCell ref="U1375:V1375"/>
    <mergeCell ref="W1375:X1375"/>
    <mergeCell ref="Y1375:Z1375"/>
    <mergeCell ref="B1377:G1377"/>
    <mergeCell ref="H1377:J1377"/>
    <mergeCell ref="K1377:N1377"/>
    <mergeCell ref="O1377:AB1377"/>
    <mergeCell ref="AA1375:AB1375"/>
    <mergeCell ref="O1374:P1374"/>
    <mergeCell ref="B1364:G1365"/>
    <mergeCell ref="K1365:N1365"/>
    <mergeCell ref="H1364:J1365"/>
    <mergeCell ref="S1364:T1364"/>
    <mergeCell ref="U1364:V1364"/>
    <mergeCell ref="W1364:X1364"/>
    <mergeCell ref="Y1364:Z1364"/>
    <mergeCell ref="AA1364:AB1364"/>
    <mergeCell ref="Y1365:Z1365"/>
    <mergeCell ref="AK1424:AM1425"/>
    <mergeCell ref="U1392:V1392"/>
    <mergeCell ref="AC1392:AE1392"/>
    <mergeCell ref="C1393:I1393"/>
    <mergeCell ref="C1394:I1394"/>
    <mergeCell ref="B1396:G1396"/>
    <mergeCell ref="H1396:J1396"/>
    <mergeCell ref="K1396:N1396"/>
    <mergeCell ref="O1396:P1396"/>
    <mergeCell ref="Q1396:R1396"/>
    <mergeCell ref="S1396:T1396"/>
    <mergeCell ref="U1396:V1396"/>
    <mergeCell ref="W1396:X1396"/>
    <mergeCell ref="Y1396:Z1396"/>
    <mergeCell ref="AA1396:AB1396"/>
    <mergeCell ref="AC1396:AE1396"/>
    <mergeCell ref="C1397:I1397"/>
    <mergeCell ref="W1392:X1392"/>
    <mergeCell ref="Y1392:Z1392"/>
    <mergeCell ref="AA1392:AB1392"/>
    <mergeCell ref="B1383:G1383"/>
    <mergeCell ref="H1383:J1383"/>
    <mergeCell ref="K1383:N1383"/>
    <mergeCell ref="O1383:P1383"/>
    <mergeCell ref="Q1383:R1383"/>
    <mergeCell ref="D1421:AC1421"/>
    <mergeCell ref="B1392:G1392"/>
    <mergeCell ref="H1392:J1392"/>
    <mergeCell ref="AG8:AG11"/>
    <mergeCell ref="K883:N883"/>
    <mergeCell ref="AC1340:AE1341"/>
    <mergeCell ref="AC1343:AE1344"/>
    <mergeCell ref="Q1341:R1341"/>
    <mergeCell ref="S1341:T1341"/>
    <mergeCell ref="H1343:J1344"/>
    <mergeCell ref="B1343:G1344"/>
    <mergeCell ref="S1383:T1383"/>
    <mergeCell ref="AC1387:AE1387"/>
    <mergeCell ref="C1389:I1389"/>
    <mergeCell ref="C1384:I1384"/>
    <mergeCell ref="C1385:I1385"/>
    <mergeCell ref="B1387:G1387"/>
    <mergeCell ref="H1387:J1387"/>
    <mergeCell ref="K1387:N1387"/>
    <mergeCell ref="O1387:P1387"/>
    <mergeCell ref="U1139:V1139"/>
    <mergeCell ref="W1139:X1139"/>
    <mergeCell ref="K1136:N1136"/>
    <mergeCell ref="O1139:P1139"/>
    <mergeCell ref="Q1387:R1387"/>
    <mergeCell ref="S1387:T1387"/>
    <mergeCell ref="U1387:V1387"/>
    <mergeCell ref="W1338:X1338"/>
    <mergeCell ref="AC1346:AE1347"/>
    <mergeCell ref="K1349:N1349"/>
    <mergeCell ref="O1349:P1349"/>
    <mergeCell ref="Q1349:R1349"/>
    <mergeCell ref="D1420:N1420"/>
    <mergeCell ref="O1420:AC1420"/>
    <mergeCell ref="B1422:M1422"/>
    <mergeCell ref="O1392:P1392"/>
    <mergeCell ref="Q1392:R1392"/>
    <mergeCell ref="S1392:T1392"/>
    <mergeCell ref="K1392:N1392"/>
    <mergeCell ref="U1383:V1383"/>
    <mergeCell ref="W1383:X1383"/>
    <mergeCell ref="Y1383:Z1383"/>
    <mergeCell ref="AA1383:AB1383"/>
    <mergeCell ref="AC1383:AE1383"/>
    <mergeCell ref="B1379:G1379"/>
    <mergeCell ref="H1379:J1379"/>
    <mergeCell ref="K1379:N1379"/>
    <mergeCell ref="O1379:P1379"/>
    <mergeCell ref="Q1379:R1379"/>
    <mergeCell ref="S1379:T1379"/>
    <mergeCell ref="AC1358:AE1359"/>
    <mergeCell ref="K1340:N1340"/>
    <mergeCell ref="U1379:V1379"/>
    <mergeCell ref="W1379:X1379"/>
    <mergeCell ref="Y1379:Z1379"/>
    <mergeCell ref="AA1379:AB1379"/>
    <mergeCell ref="AC1379:AE1379"/>
    <mergeCell ref="C1380:I1380"/>
    <mergeCell ref="C1381:I1381"/>
    <mergeCell ref="AC1335:AE1335"/>
    <mergeCell ref="O1315:P1315"/>
    <mergeCell ref="Q1315:R1315"/>
    <mergeCell ref="S1315:T1315"/>
    <mergeCell ref="U1315:V1315"/>
    <mergeCell ref="W1315:X1315"/>
    <mergeCell ref="Y1315:Z1315"/>
    <mergeCell ref="AA1315:AB1315"/>
    <mergeCell ref="O1332:P1332"/>
    <mergeCell ref="AC1361:AE1362"/>
    <mergeCell ref="S1362:T1362"/>
    <mergeCell ref="U1362:V1362"/>
    <mergeCell ref="W1362:X1362"/>
    <mergeCell ref="Y1362:Z1362"/>
    <mergeCell ref="W1359:X1359"/>
    <mergeCell ref="Y1359:Z1359"/>
    <mergeCell ref="AA1337:AB1337"/>
    <mergeCell ref="O1340:P1340"/>
    <mergeCell ref="Q1340:R1340"/>
    <mergeCell ref="S1340:T1340"/>
    <mergeCell ref="U1340:V1340"/>
    <mergeCell ref="W1340:X1340"/>
    <mergeCell ref="Y1340:Z1340"/>
    <mergeCell ref="AA1340:AB1340"/>
    <mergeCell ref="AA1333:AB1333"/>
    <mergeCell ref="Y1341:Z1341"/>
    <mergeCell ref="AA1341:AB1341"/>
    <mergeCell ref="AC1337:AE1338"/>
    <mergeCell ref="O1338:P1338"/>
    <mergeCell ref="Q1338:R1338"/>
    <mergeCell ref="S1338:T1338"/>
    <mergeCell ref="U1338:V1338"/>
    <mergeCell ref="K1338:N1338"/>
    <mergeCell ref="Y1310:Z1311"/>
    <mergeCell ref="AA1310:AB1311"/>
    <mergeCell ref="K1302:N1303"/>
    <mergeCell ref="O1302:P1303"/>
    <mergeCell ref="Q1302:R1303"/>
    <mergeCell ref="S1302:T1303"/>
    <mergeCell ref="U1302:V1303"/>
    <mergeCell ref="W1302:X1303"/>
    <mergeCell ref="Y1302:Z1303"/>
    <mergeCell ref="AA1302:AB1303"/>
    <mergeCell ref="K1335:N1335"/>
    <mergeCell ref="O1335:AB1335"/>
    <mergeCell ref="B1337:G1338"/>
    <mergeCell ref="B1340:G1341"/>
    <mergeCell ref="H1337:J1338"/>
    <mergeCell ref="H1340:J1341"/>
    <mergeCell ref="K1341:N1341"/>
    <mergeCell ref="O1341:P1341"/>
    <mergeCell ref="K1337:N1337"/>
    <mergeCell ref="O1337:P1337"/>
    <mergeCell ref="Q1337:R1337"/>
    <mergeCell ref="S1337:T1337"/>
    <mergeCell ref="U1337:V1337"/>
    <mergeCell ref="W1337:X1337"/>
    <mergeCell ref="Y1337:Z1337"/>
    <mergeCell ref="B1315:G1315"/>
    <mergeCell ref="Y1332:Z1332"/>
    <mergeCell ref="AA1332:AB1332"/>
    <mergeCell ref="K1315:N1315"/>
    <mergeCell ref="W1333:X1333"/>
    <mergeCell ref="Y1333:Z1333"/>
    <mergeCell ref="AC1308:AE1311"/>
    <mergeCell ref="W1308:X1308"/>
    <mergeCell ref="Y1308:Z1308"/>
    <mergeCell ref="AA1308:AB1308"/>
    <mergeCell ref="B1298:G1298"/>
    <mergeCell ref="H1298:J1298"/>
    <mergeCell ref="K1298:N1298"/>
    <mergeCell ref="O1298:AB1298"/>
    <mergeCell ref="AC1298:AE1298"/>
    <mergeCell ref="B1300:G1300"/>
    <mergeCell ref="H1300:J1300"/>
    <mergeCell ref="K1300:N1300"/>
    <mergeCell ref="O1300:P1300"/>
    <mergeCell ref="Q1300:R1300"/>
    <mergeCell ref="S1300:T1300"/>
    <mergeCell ref="U1300:V1300"/>
    <mergeCell ref="W1300:X1300"/>
    <mergeCell ref="K1310:N1311"/>
    <mergeCell ref="O1310:P1311"/>
    <mergeCell ref="Q1310:R1311"/>
    <mergeCell ref="Y1300:Z1300"/>
    <mergeCell ref="AA1300:AB1300"/>
    <mergeCell ref="B1308:G1308"/>
    <mergeCell ref="H1308:J1308"/>
    <mergeCell ref="K1308:N1308"/>
    <mergeCell ref="O1308:P1308"/>
    <mergeCell ref="Q1308:R1308"/>
    <mergeCell ref="S1308:T1308"/>
    <mergeCell ref="U1308:V1308"/>
    <mergeCell ref="S1310:T1311"/>
    <mergeCell ref="U1310:V1311"/>
    <mergeCell ref="W1310:X1311"/>
    <mergeCell ref="AA1277:AB1277"/>
    <mergeCell ref="B1279:G1280"/>
    <mergeCell ref="B1282:G1283"/>
    <mergeCell ref="B1285:G1286"/>
    <mergeCell ref="H1279:J1280"/>
    <mergeCell ref="H1282:J1283"/>
    <mergeCell ref="H1285:J1286"/>
    <mergeCell ref="K1282:N1282"/>
    <mergeCell ref="K1285:N1285"/>
    <mergeCell ref="O1285:P1285"/>
    <mergeCell ref="Q1285:R1285"/>
    <mergeCell ref="S1285:T1285"/>
    <mergeCell ref="U1285:V1285"/>
    <mergeCell ref="K1280:N1280"/>
    <mergeCell ref="O1280:P1280"/>
    <mergeCell ref="O1294:AB1294"/>
    <mergeCell ref="AA1286:AB1286"/>
    <mergeCell ref="U1286:V1286"/>
    <mergeCell ref="E1288:AE1288"/>
    <mergeCell ref="AA1265:AB1265"/>
    <mergeCell ref="K1268:N1268"/>
    <mergeCell ref="O1268:P1268"/>
    <mergeCell ref="Q1268:R1268"/>
    <mergeCell ref="K1264:N1264"/>
    <mergeCell ref="K1274:N1274"/>
    <mergeCell ref="B1292:AE1292"/>
    <mergeCell ref="B1295:G1296"/>
    <mergeCell ref="O1295:P1295"/>
    <mergeCell ref="B1276:G1277"/>
    <mergeCell ref="H1276:J1277"/>
    <mergeCell ref="K1276:N1276"/>
    <mergeCell ref="O1276:P1276"/>
    <mergeCell ref="Q1276:R1276"/>
    <mergeCell ref="S1276:T1276"/>
    <mergeCell ref="U1276:V1276"/>
    <mergeCell ref="W1276:X1276"/>
    <mergeCell ref="Y1276:Z1276"/>
    <mergeCell ref="K1277:N1277"/>
    <mergeCell ref="O1277:P1277"/>
    <mergeCell ref="Q1277:R1277"/>
    <mergeCell ref="S1277:T1277"/>
    <mergeCell ref="U1277:V1277"/>
    <mergeCell ref="W1277:X1277"/>
    <mergeCell ref="Q1280:R1280"/>
    <mergeCell ref="S1280:T1280"/>
    <mergeCell ref="U1280:V1280"/>
    <mergeCell ref="K1283:N1283"/>
    <mergeCell ref="Y1286:Z1286"/>
    <mergeCell ref="Y1277:Z1277"/>
    <mergeCell ref="S1268:T1268"/>
    <mergeCell ref="U1268:V1268"/>
    <mergeCell ref="B1267:G1268"/>
    <mergeCell ref="H1264:J1265"/>
    <mergeCell ref="H1267:J1268"/>
    <mergeCell ref="K1267:N1267"/>
    <mergeCell ref="O1267:P1267"/>
    <mergeCell ref="Q1267:R1267"/>
    <mergeCell ref="S1267:T1267"/>
    <mergeCell ref="U1267:V1267"/>
    <mergeCell ref="B1231:G1232"/>
    <mergeCell ref="B1234:G1235"/>
    <mergeCell ref="K1232:N1232"/>
    <mergeCell ref="O1232:P1232"/>
    <mergeCell ref="Q1232:R1232"/>
    <mergeCell ref="S1232:T1232"/>
    <mergeCell ref="U1232:V1232"/>
    <mergeCell ref="H1231:J1232"/>
    <mergeCell ref="H1234:J1235"/>
    <mergeCell ref="K1265:N1265"/>
    <mergeCell ref="O1265:P1265"/>
    <mergeCell ref="Q1265:R1265"/>
    <mergeCell ref="S1265:T1265"/>
    <mergeCell ref="U1265:V1265"/>
    <mergeCell ref="S1264:T1264"/>
    <mergeCell ref="O1257:P1257"/>
    <mergeCell ref="Q1257:R1257"/>
    <mergeCell ref="S1257:T1257"/>
    <mergeCell ref="U1257:V1257"/>
    <mergeCell ref="K1247:N1247"/>
    <mergeCell ref="O1247:P1247"/>
    <mergeCell ref="Q1247:R1247"/>
    <mergeCell ref="O1264:P1264"/>
    <mergeCell ref="K1246:N1246"/>
    <mergeCell ref="AA1199:AB1199"/>
    <mergeCell ref="K1202:N1202"/>
    <mergeCell ref="O1202:P1202"/>
    <mergeCell ref="S1231:T1231"/>
    <mergeCell ref="U1231:V1231"/>
    <mergeCell ref="W1231:X1231"/>
    <mergeCell ref="Y1231:Z1231"/>
    <mergeCell ref="AA1231:AB1231"/>
    <mergeCell ref="K1231:N1231"/>
    <mergeCell ref="Y1211:Z1211"/>
    <mergeCell ref="AA1211:AB1211"/>
    <mergeCell ref="W1202:X1202"/>
    <mergeCell ref="Y1202:Z1202"/>
    <mergeCell ref="AA1202:AB1202"/>
    <mergeCell ref="Y1201:Z1201"/>
    <mergeCell ref="AA1201:AB1201"/>
    <mergeCell ref="K1204:N1204"/>
    <mergeCell ref="K1207:N1207"/>
    <mergeCell ref="K1210:N1210"/>
    <mergeCell ref="O1225:P1225"/>
    <mergeCell ref="Q1225:R1225"/>
    <mergeCell ref="S1225:T1225"/>
    <mergeCell ref="S1226:T1226"/>
    <mergeCell ref="O1201:P1201"/>
    <mergeCell ref="Q1201:R1201"/>
    <mergeCell ref="S1201:T1201"/>
    <mergeCell ref="U1201:V1201"/>
    <mergeCell ref="W1201:X1201"/>
    <mergeCell ref="B1237:G1238"/>
    <mergeCell ref="O1223:AB1223"/>
    <mergeCell ref="O1229:P1229"/>
    <mergeCell ref="Q1229:R1229"/>
    <mergeCell ref="S1229:T1229"/>
    <mergeCell ref="U1229:V1229"/>
    <mergeCell ref="W1229:X1229"/>
    <mergeCell ref="Y1229:Z1229"/>
    <mergeCell ref="AA1229:AB1229"/>
    <mergeCell ref="K1228:N1228"/>
    <mergeCell ref="O1228:P1228"/>
    <mergeCell ref="Q1228:R1228"/>
    <mergeCell ref="S1228:T1228"/>
    <mergeCell ref="U1228:V1228"/>
    <mergeCell ref="W1228:X1228"/>
    <mergeCell ref="Y1228:Z1228"/>
    <mergeCell ref="AA1228:AB1228"/>
    <mergeCell ref="W1232:X1232"/>
    <mergeCell ref="Y1232:Z1232"/>
    <mergeCell ref="AA1232:AB1232"/>
    <mergeCell ref="O1235:P1235"/>
    <mergeCell ref="O1231:P1231"/>
    <mergeCell ref="Q1231:R1231"/>
    <mergeCell ref="U1226:V1226"/>
    <mergeCell ref="W1226:X1226"/>
    <mergeCell ref="Y1226:Z1226"/>
    <mergeCell ref="AA1226:AB1226"/>
    <mergeCell ref="K1225:N1225"/>
    <mergeCell ref="B1223:G1223"/>
    <mergeCell ref="K1229:N1229"/>
    <mergeCell ref="AC1223:AE1223"/>
    <mergeCell ref="B1217:AE1217"/>
    <mergeCell ref="O1219:AB1219"/>
    <mergeCell ref="B1220:G1221"/>
    <mergeCell ref="O1220:P1220"/>
    <mergeCell ref="Q1220:R1220"/>
    <mergeCell ref="S1220:T1220"/>
    <mergeCell ref="U1220:V1220"/>
    <mergeCell ref="W1220:X1220"/>
    <mergeCell ref="Y1220:Z1220"/>
    <mergeCell ref="AA1220:AB1220"/>
    <mergeCell ref="O1221:P1221"/>
    <mergeCell ref="Q1221:R1221"/>
    <mergeCell ref="S1221:T1221"/>
    <mergeCell ref="U1221:V1221"/>
    <mergeCell ref="W1221:X1221"/>
    <mergeCell ref="Y1221:Z1221"/>
    <mergeCell ref="AA1221:AB1221"/>
    <mergeCell ref="H1223:J1223"/>
    <mergeCell ref="K1223:N1223"/>
    <mergeCell ref="H1225:J1226"/>
    <mergeCell ref="H1228:J1229"/>
    <mergeCell ref="U1225:V1225"/>
    <mergeCell ref="W1225:X1225"/>
    <mergeCell ref="B1228:G1229"/>
    <mergeCell ref="B1225:G1226"/>
    <mergeCell ref="AA1225:AB1225"/>
    <mergeCell ref="K1226:N1226"/>
    <mergeCell ref="O1226:P1226"/>
    <mergeCell ref="Q1226:R1226"/>
    <mergeCell ref="K1181:N1181"/>
    <mergeCell ref="U1198:V1198"/>
    <mergeCell ref="W1198:X1198"/>
    <mergeCell ref="Y1198:Z1198"/>
    <mergeCell ref="AA1198:AB1198"/>
    <mergeCell ref="K1186:N1186"/>
    <mergeCell ref="O1186:P1186"/>
    <mergeCell ref="W1189:X1189"/>
    <mergeCell ref="Y1189:Z1189"/>
    <mergeCell ref="AA1189:AB1189"/>
    <mergeCell ref="O1183:P1183"/>
    <mergeCell ref="K1180:N1180"/>
    <mergeCell ref="K1184:N1184"/>
    <mergeCell ref="O1184:P1184"/>
    <mergeCell ref="Q1184:R1184"/>
    <mergeCell ref="K1178:N1178"/>
    <mergeCell ref="O1178:P1178"/>
    <mergeCell ref="K1190:N1190"/>
    <mergeCell ref="O1190:P1190"/>
    <mergeCell ref="Q1190:R1190"/>
    <mergeCell ref="Q1196:R1196"/>
    <mergeCell ref="S1196:T1196"/>
    <mergeCell ref="W1190:X1190"/>
    <mergeCell ref="S1192:T1192"/>
    <mergeCell ref="Y1187:Z1187"/>
    <mergeCell ref="AA1187:AB1187"/>
    <mergeCell ref="K1193:N1193"/>
    <mergeCell ref="O1210:P1210"/>
    <mergeCell ref="Q1210:R1210"/>
    <mergeCell ref="W1210:X1210"/>
    <mergeCell ref="Y1210:Z1210"/>
    <mergeCell ref="K1168:N1168"/>
    <mergeCell ref="O1168:P1168"/>
    <mergeCell ref="O1174:P1174"/>
    <mergeCell ref="Q1174:R1174"/>
    <mergeCell ref="S1174:T1174"/>
    <mergeCell ref="U1174:V1174"/>
    <mergeCell ref="W1174:X1174"/>
    <mergeCell ref="Y1174:Z1174"/>
    <mergeCell ref="AA1174:AB1174"/>
    <mergeCell ref="K1177:N1177"/>
    <mergeCell ref="O1177:P1177"/>
    <mergeCell ref="Q1177:R1177"/>
    <mergeCell ref="S1177:T1177"/>
    <mergeCell ref="U1177:V1177"/>
    <mergeCell ref="W1177:X1177"/>
    <mergeCell ref="K1171:N1171"/>
    <mergeCell ref="O1171:P1171"/>
    <mergeCell ref="Q1171:R1171"/>
    <mergeCell ref="K1169:N1169"/>
    <mergeCell ref="U1169:V1169"/>
    <mergeCell ref="W1169:X1169"/>
    <mergeCell ref="K1175:N1175"/>
    <mergeCell ref="O1175:P1175"/>
    <mergeCell ref="AA1210:AB1210"/>
    <mergeCell ref="K1201:N1201"/>
    <mergeCell ref="Y1181:Z1181"/>
    <mergeCell ref="Y1178:Z1178"/>
    <mergeCell ref="AA1178:AB1178"/>
    <mergeCell ref="AC1162:AE1163"/>
    <mergeCell ref="S1162:T1162"/>
    <mergeCell ref="U1162:V1162"/>
    <mergeCell ref="O1207:P1207"/>
    <mergeCell ref="Q1207:R1207"/>
    <mergeCell ref="S1207:T1207"/>
    <mergeCell ref="U1207:V1207"/>
    <mergeCell ref="W1207:X1207"/>
    <mergeCell ref="Y1207:Z1207"/>
    <mergeCell ref="AA1207:AB1207"/>
    <mergeCell ref="Y1190:Z1190"/>
    <mergeCell ref="U1183:V1183"/>
    <mergeCell ref="S1184:T1184"/>
    <mergeCell ref="Q1178:R1178"/>
    <mergeCell ref="S1181:T1181"/>
    <mergeCell ref="U1181:V1181"/>
    <mergeCell ref="Y1180:Z1180"/>
    <mergeCell ref="AA1180:AB1180"/>
    <mergeCell ref="O1204:P1204"/>
    <mergeCell ref="Q1204:R1204"/>
    <mergeCell ref="S1204:T1204"/>
    <mergeCell ref="U1204:V1204"/>
    <mergeCell ref="W1204:X1204"/>
    <mergeCell ref="Y1204:Z1204"/>
    <mergeCell ref="AA1204:AB1204"/>
    <mergeCell ref="Y1183:Z1183"/>
    <mergeCell ref="Q1187:R1187"/>
    <mergeCell ref="AC1195:AE1196"/>
    <mergeCell ref="S1199:T1199"/>
    <mergeCell ref="U1199:V1199"/>
    <mergeCell ref="W1199:X1199"/>
    <mergeCell ref="Y1199:Z1199"/>
    <mergeCell ref="Q1183:R1183"/>
    <mergeCell ref="S1183:T1183"/>
    <mergeCell ref="AA1183:AB1183"/>
    <mergeCell ref="O1181:P1181"/>
    <mergeCell ref="Q1181:R1181"/>
    <mergeCell ref="W1181:X1181"/>
    <mergeCell ref="Q1175:R1175"/>
    <mergeCell ref="S1175:T1175"/>
    <mergeCell ref="S1171:T1171"/>
    <mergeCell ref="W1175:X1175"/>
    <mergeCell ref="Y1175:Z1175"/>
    <mergeCell ref="AA1175:AB1175"/>
    <mergeCell ref="Y1171:Z1171"/>
    <mergeCell ref="AA1171:AB1171"/>
    <mergeCell ref="U1175:V1175"/>
    <mergeCell ref="W1152:X1152"/>
    <mergeCell ref="Y1152:Z1152"/>
    <mergeCell ref="O1165:P1165"/>
    <mergeCell ref="Q1165:R1165"/>
    <mergeCell ref="S1165:T1165"/>
    <mergeCell ref="Q1139:R1139"/>
    <mergeCell ref="S1139:T1139"/>
    <mergeCell ref="Y1120:Z1120"/>
    <mergeCell ref="O1180:P1180"/>
    <mergeCell ref="Q1180:R1180"/>
    <mergeCell ref="S1180:T1180"/>
    <mergeCell ref="U1180:V1180"/>
    <mergeCell ref="W1180:X1180"/>
    <mergeCell ref="AA1157:AB1157"/>
    <mergeCell ref="Y1127:Z1127"/>
    <mergeCell ref="S1178:T1178"/>
    <mergeCell ref="U1178:V1178"/>
    <mergeCell ref="W1178:X1178"/>
    <mergeCell ref="S1151:T1151"/>
    <mergeCell ref="U1151:V1151"/>
    <mergeCell ref="W1151:X1151"/>
    <mergeCell ref="Y1151:Z1151"/>
    <mergeCell ref="AA1151:AB1151"/>
    <mergeCell ref="O1152:P1152"/>
    <mergeCell ref="Q1152:R1152"/>
    <mergeCell ref="S1152:T1152"/>
    <mergeCell ref="U1152:V1152"/>
    <mergeCell ref="S1168:T1168"/>
    <mergeCell ref="U1168:V1168"/>
    <mergeCell ref="W1168:X1168"/>
    <mergeCell ref="Y1168:Z1168"/>
    <mergeCell ref="AA1168:AB1168"/>
    <mergeCell ref="AA1152:AB1152"/>
    <mergeCell ref="AA1132:AB1132"/>
    <mergeCell ref="W1129:X1129"/>
    <mergeCell ref="Y1129:Z1129"/>
    <mergeCell ref="AA1129:AB1129"/>
    <mergeCell ref="U1121:V1121"/>
    <mergeCell ref="W1121:X1121"/>
    <mergeCell ref="Q1123:R1123"/>
    <mergeCell ref="S1123:T1123"/>
    <mergeCell ref="W1127:X1127"/>
    <mergeCell ref="AA1124:AB1124"/>
    <mergeCell ref="U1118:V1118"/>
    <mergeCell ref="O1136:P1136"/>
    <mergeCell ref="Q1136:R1136"/>
    <mergeCell ref="S1136:T1136"/>
    <mergeCell ref="U1136:V1136"/>
    <mergeCell ref="W1136:X1136"/>
    <mergeCell ref="Y1136:Z1136"/>
    <mergeCell ref="AA1136:AB1136"/>
    <mergeCell ref="Q1120:R1120"/>
    <mergeCell ref="S1120:T1120"/>
    <mergeCell ref="U1120:V1120"/>
    <mergeCell ref="B1090:G1091"/>
    <mergeCell ref="B1093:G1094"/>
    <mergeCell ref="K1094:N1094"/>
    <mergeCell ref="O1094:P1094"/>
    <mergeCell ref="Y1094:Z1094"/>
    <mergeCell ref="AA1094:AB1094"/>
    <mergeCell ref="H1093:J1094"/>
    <mergeCell ref="K1093:N1093"/>
    <mergeCell ref="O1093:P1093"/>
    <mergeCell ref="H1090:J1091"/>
    <mergeCell ref="Q1088:R1088"/>
    <mergeCell ref="S1088:T1088"/>
    <mergeCell ref="K1126:N1126"/>
    <mergeCell ref="O1126:P1126"/>
    <mergeCell ref="Q1126:R1126"/>
    <mergeCell ref="S1126:T1126"/>
    <mergeCell ref="U1126:V1126"/>
    <mergeCell ref="W1126:X1126"/>
    <mergeCell ref="Y1126:Z1126"/>
    <mergeCell ref="AA1126:AB1126"/>
    <mergeCell ref="K1117:N1117"/>
    <mergeCell ref="O1117:P1117"/>
    <mergeCell ref="Y1105:Z1105"/>
    <mergeCell ref="K1090:N1090"/>
    <mergeCell ref="O1090:P1090"/>
    <mergeCell ref="Q1090:R1090"/>
    <mergeCell ref="S1090:T1090"/>
    <mergeCell ref="U1090:V1090"/>
    <mergeCell ref="W1090:X1090"/>
    <mergeCell ref="Y1090:Z1090"/>
    <mergeCell ref="AA1090:AB1090"/>
    <mergeCell ref="B1082:G1082"/>
    <mergeCell ref="H1082:J1082"/>
    <mergeCell ref="K1082:N1082"/>
    <mergeCell ref="O1082:AB1082"/>
    <mergeCell ref="S1087:T1087"/>
    <mergeCell ref="U1087:V1087"/>
    <mergeCell ref="W1087:X1087"/>
    <mergeCell ref="Y1087:Z1087"/>
    <mergeCell ref="AA1087:AB1087"/>
    <mergeCell ref="B1087:G1088"/>
    <mergeCell ref="H1087:J1088"/>
    <mergeCell ref="AC1087:AE1088"/>
    <mergeCell ref="W1085:X1085"/>
    <mergeCell ref="Y1085:Z1085"/>
    <mergeCell ref="AA1085:AB1085"/>
    <mergeCell ref="K1088:N1088"/>
    <mergeCell ref="O1088:P1088"/>
    <mergeCell ref="B1084:G1085"/>
    <mergeCell ref="AC1082:AE1082"/>
    <mergeCell ref="K1084:N1084"/>
    <mergeCell ref="Q1087:R1087"/>
    <mergeCell ref="W1088:X1088"/>
    <mergeCell ref="Y1088:Z1088"/>
    <mergeCell ref="AA1088:AB1088"/>
    <mergeCell ref="K1087:N1087"/>
    <mergeCell ref="O1087:P1087"/>
    <mergeCell ref="K1069:N1069"/>
    <mergeCell ref="Q1069:R1069"/>
    <mergeCell ref="S1069:T1069"/>
    <mergeCell ref="U1069:V1069"/>
    <mergeCell ref="W1069:X1069"/>
    <mergeCell ref="H1084:J1085"/>
    <mergeCell ref="AC1084:AE1085"/>
    <mergeCell ref="B1050:G1051"/>
    <mergeCell ref="H1050:J1051"/>
    <mergeCell ref="K1050:N1050"/>
    <mergeCell ref="O1050:P1050"/>
    <mergeCell ref="Q1050:R1050"/>
    <mergeCell ref="S1050:T1050"/>
    <mergeCell ref="U1050:V1050"/>
    <mergeCell ref="W1050:X1050"/>
    <mergeCell ref="Y1050:Z1050"/>
    <mergeCell ref="AA1050:AB1050"/>
    <mergeCell ref="AC1050:AE1051"/>
    <mergeCell ref="AA1063:AB1063"/>
    <mergeCell ref="K1054:N1054"/>
    <mergeCell ref="O1054:P1054"/>
    <mergeCell ref="Q1054:R1054"/>
    <mergeCell ref="S1054:T1054"/>
    <mergeCell ref="U1054:V1054"/>
    <mergeCell ref="W1054:X1054"/>
    <mergeCell ref="Y1054:Z1054"/>
    <mergeCell ref="AA1054:AB1054"/>
    <mergeCell ref="Y1059:Z1059"/>
    <mergeCell ref="AA1059:AB1059"/>
    <mergeCell ref="U1063:V1063"/>
    <mergeCell ref="W1063:X1063"/>
    <mergeCell ref="Y1063:Z1063"/>
    <mergeCell ref="W1057:X1057"/>
    <mergeCell ref="Y1057:Z1057"/>
    <mergeCell ref="AA1057:AB1057"/>
    <mergeCell ref="W1059:X1059"/>
    <mergeCell ref="S1065:T1065"/>
    <mergeCell ref="U1042:V1042"/>
    <mergeCell ref="W1042:X1042"/>
    <mergeCell ref="O1047:P1047"/>
    <mergeCell ref="Q1047:R1047"/>
    <mergeCell ref="O1066:P1066"/>
    <mergeCell ref="AA1069:AB1069"/>
    <mergeCell ref="W1068:X1068"/>
    <mergeCell ref="Y1068:Z1068"/>
    <mergeCell ref="AA1068:AB1068"/>
    <mergeCell ref="S1060:T1060"/>
    <mergeCell ref="U1060:V1060"/>
    <mergeCell ref="U1065:V1065"/>
    <mergeCell ref="W1065:X1065"/>
    <mergeCell ref="W1060:X1060"/>
    <mergeCell ref="Y1060:Z1060"/>
    <mergeCell ref="Y1069:Z1069"/>
    <mergeCell ref="U1059:V1059"/>
    <mergeCell ref="AA1062:AB1062"/>
    <mergeCell ref="O1057:P1057"/>
    <mergeCell ref="S1068:T1068"/>
    <mergeCell ref="U1068:V1068"/>
    <mergeCell ref="O1068:P1068"/>
    <mergeCell ref="Q1068:R1068"/>
    <mergeCell ref="Y1029:Z1029"/>
    <mergeCell ref="AA1029:AB1029"/>
    <mergeCell ref="Y1027:Z1027"/>
    <mergeCell ref="AA1027:AB1027"/>
    <mergeCell ref="Q1026:R1026"/>
    <mergeCell ref="O1020:P1020"/>
    <mergeCell ref="Q1020:R1020"/>
    <mergeCell ref="O1018:P1018"/>
    <mergeCell ref="U1020:V1020"/>
    <mergeCell ref="W1020:X1020"/>
    <mergeCell ref="W1051:X1051"/>
    <mergeCell ref="Y1051:Z1051"/>
    <mergeCell ref="AA1051:AB1051"/>
    <mergeCell ref="W1045:X1045"/>
    <mergeCell ref="Y1045:Z1045"/>
    <mergeCell ref="Q1066:R1066"/>
    <mergeCell ref="O1069:P1069"/>
    <mergeCell ref="AA1060:AB1060"/>
    <mergeCell ref="Y1065:Z1065"/>
    <mergeCell ref="AA1065:AB1065"/>
    <mergeCell ref="U1039:V1039"/>
    <mergeCell ref="W1039:X1039"/>
    <mergeCell ref="Y1039:Z1039"/>
    <mergeCell ref="Y1036:Z1036"/>
    <mergeCell ref="AA1048:AB1048"/>
    <mergeCell ref="S1047:T1047"/>
    <mergeCell ref="U1047:V1047"/>
    <mergeCell ref="W1047:X1047"/>
    <mergeCell ref="Y1047:Z1047"/>
    <mergeCell ref="AA1047:AB1047"/>
    <mergeCell ref="S1039:T1039"/>
    <mergeCell ref="S1042:T1042"/>
    <mergeCell ref="W1017:X1017"/>
    <mergeCell ref="Y1017:Z1017"/>
    <mergeCell ref="Y1012:Z1012"/>
    <mergeCell ref="Y1004:Z1004"/>
    <mergeCell ref="AA1004:AB1004"/>
    <mergeCell ref="AA1012:AB1012"/>
    <mergeCell ref="U1026:V1026"/>
    <mergeCell ref="K1023:N1023"/>
    <mergeCell ref="O1023:P1023"/>
    <mergeCell ref="Q1023:R1023"/>
    <mergeCell ref="S1023:T1023"/>
    <mergeCell ref="U1023:V1023"/>
    <mergeCell ref="W1023:X1023"/>
    <mergeCell ref="K1020:N1020"/>
    <mergeCell ref="B1006:G1006"/>
    <mergeCell ref="H1006:J1006"/>
    <mergeCell ref="S1014:T1014"/>
    <mergeCell ref="U1014:V1014"/>
    <mergeCell ref="K1006:N1006"/>
    <mergeCell ref="AA1014:AB1014"/>
    <mergeCell ref="Y1020:Z1020"/>
    <mergeCell ref="AA1020:AB1020"/>
    <mergeCell ref="W1021:X1021"/>
    <mergeCell ref="Y1021:Z1021"/>
    <mergeCell ref="AA1021:AB1021"/>
    <mergeCell ref="H1017:J1018"/>
    <mergeCell ref="Q1018:R1018"/>
    <mergeCell ref="S1018:T1018"/>
    <mergeCell ref="U1018:V1018"/>
    <mergeCell ref="W1018:X1018"/>
    <mergeCell ref="Y1018:Z1018"/>
    <mergeCell ref="Y1023:Z1023"/>
    <mergeCell ref="K976:N976"/>
    <mergeCell ref="AA931:AB931"/>
    <mergeCell ref="U1009:V1009"/>
    <mergeCell ref="U1003:V1003"/>
    <mergeCell ref="K1012:N1012"/>
    <mergeCell ref="O1012:P1012"/>
    <mergeCell ref="Q1012:R1012"/>
    <mergeCell ref="S1012:T1012"/>
    <mergeCell ref="U1012:V1012"/>
    <mergeCell ref="U943:V943"/>
    <mergeCell ref="W943:X943"/>
    <mergeCell ref="Y981:Z981"/>
    <mergeCell ref="AA981:AB981"/>
    <mergeCell ref="K984:N984"/>
    <mergeCell ref="W978:X978"/>
    <mergeCell ref="K978:N978"/>
    <mergeCell ref="Y976:Z976"/>
    <mergeCell ref="W936:X936"/>
    <mergeCell ref="Y936:Z936"/>
    <mergeCell ref="AA936:AB936"/>
    <mergeCell ref="O942:P942"/>
    <mergeCell ref="AA964:AB964"/>
    <mergeCell ref="Q948:R948"/>
    <mergeCell ref="S948:T948"/>
    <mergeCell ref="U948:V948"/>
    <mergeCell ref="Y937:Z937"/>
    <mergeCell ref="O948:P948"/>
    <mergeCell ref="O1003:P1003"/>
    <mergeCell ref="Q942:R942"/>
    <mergeCell ref="S942:T942"/>
    <mergeCell ref="U949:V949"/>
    <mergeCell ref="W949:X949"/>
    <mergeCell ref="W925:X925"/>
    <mergeCell ref="Y925:Z925"/>
    <mergeCell ref="AA925:AB925"/>
    <mergeCell ref="K919:N919"/>
    <mergeCell ref="O919:P919"/>
    <mergeCell ref="W955:X955"/>
    <mergeCell ref="E903:AE903"/>
    <mergeCell ref="B913:G913"/>
    <mergeCell ref="H913:J913"/>
    <mergeCell ref="AA942:AB942"/>
    <mergeCell ref="O949:P949"/>
    <mergeCell ref="Q949:R949"/>
    <mergeCell ref="S949:T949"/>
    <mergeCell ref="B910:G911"/>
    <mergeCell ref="Y910:Z910"/>
    <mergeCell ref="AA910:AB910"/>
    <mergeCell ref="O911:P911"/>
    <mergeCell ref="B915:G916"/>
    <mergeCell ref="O928:P928"/>
    <mergeCell ref="Q936:R936"/>
    <mergeCell ref="O916:P916"/>
    <mergeCell ref="Q916:R916"/>
    <mergeCell ref="S916:T916"/>
    <mergeCell ref="U916:V916"/>
    <mergeCell ref="U910:V910"/>
    <mergeCell ref="AA911:AB911"/>
    <mergeCell ref="AA921:AB921"/>
    <mergeCell ref="O918:P918"/>
    <mergeCell ref="Q918:R918"/>
    <mergeCell ref="Y918:Z918"/>
    <mergeCell ref="AA918:AB918"/>
    <mergeCell ref="U915:V915"/>
    <mergeCell ref="W915:X915"/>
    <mergeCell ref="Q915:R915"/>
    <mergeCell ref="Y915:Z915"/>
    <mergeCell ref="AA915:AB915"/>
    <mergeCell ref="Q910:R910"/>
    <mergeCell ref="S910:T910"/>
    <mergeCell ref="W910:X910"/>
    <mergeCell ref="M824:P824"/>
    <mergeCell ref="Q824:V824"/>
    <mergeCell ref="W824:Z824"/>
    <mergeCell ref="K880:N880"/>
    <mergeCell ref="Q882:R882"/>
    <mergeCell ref="S882:T882"/>
    <mergeCell ref="U882:V882"/>
    <mergeCell ref="W882:X882"/>
    <mergeCell ref="Y882:Z882"/>
    <mergeCell ref="AA882:AB882"/>
    <mergeCell ref="S892:T892"/>
    <mergeCell ref="U892:V892"/>
    <mergeCell ref="W892:X892"/>
    <mergeCell ref="Y892:Z892"/>
    <mergeCell ref="G824:L824"/>
    <mergeCell ref="Q879:R879"/>
    <mergeCell ref="S879:T879"/>
    <mergeCell ref="U879:V879"/>
    <mergeCell ref="W879:X879"/>
    <mergeCell ref="Q880:R880"/>
    <mergeCell ref="Q895:R895"/>
    <mergeCell ref="K891:N891"/>
    <mergeCell ref="O891:P891"/>
    <mergeCell ref="Q891:R891"/>
    <mergeCell ref="S891:T891"/>
    <mergeCell ref="W825:Z825"/>
    <mergeCell ref="G826:L826"/>
    <mergeCell ref="M826:P826"/>
    <mergeCell ref="Q826:V826"/>
    <mergeCell ref="W826:Z826"/>
    <mergeCell ref="F853:AB853"/>
    <mergeCell ref="F854:AB854"/>
    <mergeCell ref="F855:AB855"/>
    <mergeCell ref="F856:AB856"/>
    <mergeCell ref="B866:G867"/>
    <mergeCell ref="H866:J867"/>
    <mergeCell ref="K866:N866"/>
    <mergeCell ref="O866:P866"/>
    <mergeCell ref="Q866:R866"/>
    <mergeCell ref="S866:T866"/>
    <mergeCell ref="U866:V866"/>
    <mergeCell ref="W866:X866"/>
    <mergeCell ref="Y862:Z862"/>
    <mergeCell ref="F858:AB858"/>
    <mergeCell ref="B844:AE844"/>
    <mergeCell ref="B845:AE845"/>
    <mergeCell ref="B846:AE846"/>
    <mergeCell ref="A837:B837"/>
    <mergeCell ref="B847:AE847"/>
    <mergeCell ref="O860:AB860"/>
    <mergeCell ref="O861:P861"/>
    <mergeCell ref="Q861:R861"/>
    <mergeCell ref="S861:T861"/>
    <mergeCell ref="U861:V861"/>
    <mergeCell ref="W861:X861"/>
    <mergeCell ref="Y861:Z861"/>
    <mergeCell ref="AA861:AB861"/>
    <mergeCell ref="H900:J901"/>
    <mergeCell ref="K900:N900"/>
    <mergeCell ref="H882:J883"/>
    <mergeCell ref="Q900:R900"/>
    <mergeCell ref="S900:T900"/>
    <mergeCell ref="U900:V900"/>
    <mergeCell ref="W900:X900"/>
    <mergeCell ref="Z748:AC748"/>
    <mergeCell ref="Z752:AC752"/>
    <mergeCell ref="Z756:AC756"/>
    <mergeCell ref="Q756:T756"/>
    <mergeCell ref="B756:P756"/>
    <mergeCell ref="W822:Z822"/>
    <mergeCell ref="G823:L823"/>
    <mergeCell ref="M823:P823"/>
    <mergeCell ref="Q823:V823"/>
    <mergeCell ref="W823:Z823"/>
    <mergeCell ref="C820:AD820"/>
    <mergeCell ref="B818:P818"/>
    <mergeCell ref="Q816:U816"/>
    <mergeCell ref="AA816:AE816"/>
    <mergeCell ref="V816:Z816"/>
    <mergeCell ref="D813:H813"/>
    <mergeCell ref="I813:K813"/>
    <mergeCell ref="L813:N813"/>
    <mergeCell ref="O813:Q813"/>
    <mergeCell ref="AA895:AB895"/>
    <mergeCell ref="H885:J886"/>
    <mergeCell ref="X813:Z813"/>
    <mergeCell ref="H891:J892"/>
    <mergeCell ref="V818:Z818"/>
    <mergeCell ref="H894:J895"/>
    <mergeCell ref="A807:B807"/>
    <mergeCell ref="V787:X787"/>
    <mergeCell ref="Z787:AC787"/>
    <mergeCell ref="B809:AE809"/>
    <mergeCell ref="C811:AD811"/>
    <mergeCell ref="B799:P799"/>
    <mergeCell ref="B803:P803"/>
    <mergeCell ref="Q799:T799"/>
    <mergeCell ref="V799:X799"/>
    <mergeCell ref="Z799:AC799"/>
    <mergeCell ref="F857:AB857"/>
    <mergeCell ref="B828:AE828"/>
    <mergeCell ref="B829:AE833"/>
    <mergeCell ref="C835:AD835"/>
    <mergeCell ref="C840:AD840"/>
    <mergeCell ref="B843:AE843"/>
    <mergeCell ref="AA813:AC813"/>
    <mergeCell ref="D814:H814"/>
    <mergeCell ref="I814:K814"/>
    <mergeCell ref="L814:N814"/>
    <mergeCell ref="O814:Q814"/>
    <mergeCell ref="R814:T814"/>
    <mergeCell ref="U814:W814"/>
    <mergeCell ref="X814:Z814"/>
    <mergeCell ref="AA814:AC814"/>
    <mergeCell ref="G825:L825"/>
    <mergeCell ref="B848:AE848"/>
    <mergeCell ref="F852:AB852"/>
    <mergeCell ref="M825:P825"/>
    <mergeCell ref="B849:AE849"/>
    <mergeCell ref="G822:L822"/>
    <mergeCell ref="Q825:V825"/>
    <mergeCell ref="M822:P822"/>
    <mergeCell ref="Q822:V822"/>
    <mergeCell ref="AA818:AE818"/>
    <mergeCell ref="Q764:T764"/>
    <mergeCell ref="Z764:AC764"/>
    <mergeCell ref="Q772:T773"/>
    <mergeCell ref="V772:X773"/>
    <mergeCell ref="Z772:AC773"/>
    <mergeCell ref="V764:X764"/>
    <mergeCell ref="B768:AE768"/>
    <mergeCell ref="B772:P773"/>
    <mergeCell ref="C770:AD770"/>
    <mergeCell ref="C731:H732"/>
    <mergeCell ref="Q803:T803"/>
    <mergeCell ref="V803:X803"/>
    <mergeCell ref="Z803:AC803"/>
    <mergeCell ref="B791:P791"/>
    <mergeCell ref="B795:P795"/>
    <mergeCell ref="Q791:T791"/>
    <mergeCell ref="V791:X791"/>
    <mergeCell ref="Z791:AC791"/>
    <mergeCell ref="Q795:T795"/>
    <mergeCell ref="V795:X795"/>
    <mergeCell ref="Z795:AC795"/>
    <mergeCell ref="V756:X756"/>
    <mergeCell ref="V744:X744"/>
    <mergeCell ref="B748:P748"/>
    <mergeCell ref="V748:X748"/>
    <mergeCell ref="R813:T813"/>
    <mergeCell ref="U813:W813"/>
    <mergeCell ref="Q818:U818"/>
    <mergeCell ref="Z760:AC760"/>
    <mergeCell ref="T706:V706"/>
    <mergeCell ref="Z706:AB706"/>
    <mergeCell ref="AC706:AE706"/>
    <mergeCell ref="B752:P752"/>
    <mergeCell ref="V752:X752"/>
    <mergeCell ref="B722:AE722"/>
    <mergeCell ref="B724:AE724"/>
    <mergeCell ref="B741:P742"/>
    <mergeCell ref="B744:P744"/>
    <mergeCell ref="V741:X742"/>
    <mergeCell ref="Q741:T742"/>
    <mergeCell ref="Z741:AC742"/>
    <mergeCell ref="Q744:T744"/>
    <mergeCell ref="Q748:T748"/>
    <mergeCell ref="Q752:T752"/>
    <mergeCell ref="Z744:AC744"/>
    <mergeCell ref="B708:P708"/>
    <mergeCell ref="Q708:S708"/>
    <mergeCell ref="T708:V708"/>
    <mergeCell ref="W708:Y708"/>
    <mergeCell ref="Z708:AB708"/>
    <mergeCell ref="AC708:AE708"/>
    <mergeCell ref="Q694:R694"/>
    <mergeCell ref="AA693:AB693"/>
    <mergeCell ref="AC693:AD693"/>
    <mergeCell ref="Y695:Z695"/>
    <mergeCell ref="AA695:AB695"/>
    <mergeCell ref="AC695:AD695"/>
    <mergeCell ref="AA694:AB694"/>
    <mergeCell ref="C694:E694"/>
    <mergeCell ref="F694:H694"/>
    <mergeCell ref="W695:X695"/>
    <mergeCell ref="S694:T694"/>
    <mergeCell ref="U694:V694"/>
    <mergeCell ref="W694:X694"/>
    <mergeCell ref="Y694:Z694"/>
    <mergeCell ref="S696:T696"/>
    <mergeCell ref="U696:V696"/>
    <mergeCell ref="W696:X696"/>
    <mergeCell ref="Y696:Z696"/>
    <mergeCell ref="AA696:AB696"/>
    <mergeCell ref="AC696:AD696"/>
    <mergeCell ref="B133:AE133"/>
    <mergeCell ref="B135:AE135"/>
    <mergeCell ref="J114:L115"/>
    <mergeCell ref="M114:Q115"/>
    <mergeCell ref="R114:V115"/>
    <mergeCell ref="T109:V110"/>
    <mergeCell ref="F103:K104"/>
    <mergeCell ref="L103:O104"/>
    <mergeCell ref="P103:AC104"/>
    <mergeCell ref="B106:D107"/>
    <mergeCell ref="O695:P695"/>
    <mergeCell ref="Q695:R695"/>
    <mergeCell ref="S695:T695"/>
    <mergeCell ref="Z690:AB690"/>
    <mergeCell ref="AC690:AE690"/>
    <mergeCell ref="AA692:AD692"/>
    <mergeCell ref="O692:Z692"/>
    <mergeCell ref="Q690:S690"/>
    <mergeCell ref="B679:AE679"/>
    <mergeCell ref="W651:Y651"/>
    <mergeCell ref="AC651:AE651"/>
    <mergeCell ref="B663:P663"/>
    <mergeCell ref="Q663:S663"/>
    <mergeCell ref="T663:V663"/>
    <mergeCell ref="W663:Y663"/>
    <mergeCell ref="AC663:AE663"/>
    <mergeCell ref="B651:P651"/>
    <mergeCell ref="Q651:S651"/>
    <mergeCell ref="I693:N693"/>
    <mergeCell ref="I694:N694"/>
    <mergeCell ref="U695:V695"/>
    <mergeCell ref="H124:J124"/>
    <mergeCell ref="S80:V81"/>
    <mergeCell ref="W80:AD81"/>
    <mergeCell ref="F83:P84"/>
    <mergeCell ref="T77:AD78"/>
    <mergeCell ref="F86:AD87"/>
    <mergeCell ref="T89:AD90"/>
    <mergeCell ref="B89:E90"/>
    <mergeCell ref="Q74:S75"/>
    <mergeCell ref="F92:O93"/>
    <mergeCell ref="P92:S93"/>
    <mergeCell ref="Q95:AE95"/>
    <mergeCell ref="B95:O95"/>
    <mergeCell ref="T124:V124"/>
    <mergeCell ref="W124:Y124"/>
    <mergeCell ref="Z124:AB124"/>
    <mergeCell ref="AC124:AE124"/>
    <mergeCell ref="W109:X110"/>
    <mergeCell ref="Z109:AB110"/>
    <mergeCell ref="AC109:AD110"/>
    <mergeCell ref="B112:D112"/>
    <mergeCell ref="E112:AD112"/>
    <mergeCell ref="B109:D110"/>
    <mergeCell ref="E109:F110"/>
    <mergeCell ref="H109:J110"/>
    <mergeCell ref="K109:L110"/>
    <mergeCell ref="F100:K101"/>
    <mergeCell ref="L100:O101"/>
    <mergeCell ref="P100:AC101"/>
    <mergeCell ref="B103:E104"/>
    <mergeCell ref="N109:P110"/>
    <mergeCell ref="Q109:R110"/>
    <mergeCell ref="B124:D124"/>
    <mergeCell ref="B59:E60"/>
    <mergeCell ref="B68:E69"/>
    <mergeCell ref="B71:E72"/>
    <mergeCell ref="B74:E75"/>
    <mergeCell ref="B77:E78"/>
    <mergeCell ref="B80:E81"/>
    <mergeCell ref="F89:O90"/>
    <mergeCell ref="F68:AD69"/>
    <mergeCell ref="F71:AD72"/>
    <mergeCell ref="F74:P75"/>
    <mergeCell ref="T92:AD93"/>
    <mergeCell ref="B62:E63"/>
    <mergeCell ref="P65:S66"/>
    <mergeCell ref="B86:E87"/>
    <mergeCell ref="B13:AE13"/>
    <mergeCell ref="B25:AE25"/>
    <mergeCell ref="B27:AE27"/>
    <mergeCell ref="C29:AE29"/>
    <mergeCell ref="B31:AE31"/>
    <mergeCell ref="C23:AE23"/>
    <mergeCell ref="C15:AE15"/>
    <mergeCell ref="C17:AE17"/>
    <mergeCell ref="C19:AE19"/>
    <mergeCell ref="C21:AE21"/>
    <mergeCell ref="B51:AE51"/>
    <mergeCell ref="C33:AE33"/>
    <mergeCell ref="B42:AE42"/>
    <mergeCell ref="C43:AE43"/>
    <mergeCell ref="B45:AE45"/>
    <mergeCell ref="C47:AE47"/>
    <mergeCell ref="B49:AE49"/>
    <mergeCell ref="B50:AE50"/>
    <mergeCell ref="F59:AD60"/>
    <mergeCell ref="C65:E66"/>
    <mergeCell ref="F65:G66"/>
    <mergeCell ref="H65:J66"/>
    <mergeCell ref="K65:O66"/>
    <mergeCell ref="F62:AD63"/>
    <mergeCell ref="E162:X162"/>
    <mergeCell ref="J164:T164"/>
    <mergeCell ref="D154:G154"/>
    <mergeCell ref="I154:AD154"/>
    <mergeCell ref="E114:H115"/>
    <mergeCell ref="F146:P146"/>
    <mergeCell ref="Q146:Y146"/>
    <mergeCell ref="G175:S175"/>
    <mergeCell ref="Q106:R107"/>
    <mergeCell ref="T106:V107"/>
    <mergeCell ref="W106:X107"/>
    <mergeCell ref="Z106:AB107"/>
    <mergeCell ref="K106:L107"/>
    <mergeCell ref="T65:AD66"/>
    <mergeCell ref="AC106:AD107"/>
    <mergeCell ref="N106:P107"/>
    <mergeCell ref="E106:F107"/>
    <mergeCell ref="B97:E98"/>
    <mergeCell ref="L97:O98"/>
    <mergeCell ref="F97:K98"/>
    <mergeCell ref="P97:AC98"/>
    <mergeCell ref="B100:E101"/>
    <mergeCell ref="C175:F175"/>
    <mergeCell ref="T175:V175"/>
    <mergeCell ref="N124:P124"/>
    <mergeCell ref="Q124:S124"/>
    <mergeCell ref="K124:M124"/>
    <mergeCell ref="E137:X137"/>
    <mergeCell ref="B138:AE138"/>
    <mergeCell ref="H139:Y139"/>
    <mergeCell ref="B141:AE141"/>
    <mergeCell ref="W250:Y250"/>
    <mergeCell ref="Z250:AB250"/>
    <mergeCell ref="AC250:AE250"/>
    <mergeCell ref="N217:AC217"/>
    <mergeCell ref="N216:AC216"/>
    <mergeCell ref="N215:AC215"/>
    <mergeCell ref="N214:AC214"/>
    <mergeCell ref="N213:AC213"/>
    <mergeCell ref="N122:S122"/>
    <mergeCell ref="N123:P123"/>
    <mergeCell ref="T122:Y122"/>
    <mergeCell ref="W123:Y123"/>
    <mergeCell ref="Z122:AE122"/>
    <mergeCell ref="Z123:AB123"/>
    <mergeCell ref="AC123:AE123"/>
    <mergeCell ref="E124:G124"/>
    <mergeCell ref="B246:P246"/>
    <mergeCell ref="Q246:S246"/>
    <mergeCell ref="T246:V246"/>
    <mergeCell ref="W246:Y246"/>
    <mergeCell ref="Z246:AB246"/>
    <mergeCell ref="AC246:AE246"/>
    <mergeCell ref="B239:P240"/>
    <mergeCell ref="C166:AD166"/>
    <mergeCell ref="C168:AD168"/>
    <mergeCell ref="B170:AE170"/>
    <mergeCell ref="B172:AE172"/>
    <mergeCell ref="Q239:V239"/>
    <mergeCell ref="Z239:AE239"/>
    <mergeCell ref="W239:Y240"/>
    <mergeCell ref="N210:AC210"/>
    <mergeCell ref="E219:L219"/>
    <mergeCell ref="E218:L218"/>
    <mergeCell ref="E217:L217"/>
    <mergeCell ref="E216:L216"/>
    <mergeCell ref="B143:AE143"/>
    <mergeCell ref="C144:AD144"/>
    <mergeCell ref="E196:L196"/>
    <mergeCell ref="E197:L197"/>
    <mergeCell ref="E199:L199"/>
    <mergeCell ref="N196:AC196"/>
    <mergeCell ref="A177:B177"/>
    <mergeCell ref="C180:AD180"/>
    <mergeCell ref="C225:AE225"/>
    <mergeCell ref="C224:AE224"/>
    <mergeCell ref="AB186:AD186"/>
    <mergeCell ref="B173:AE173"/>
    <mergeCell ref="E156:X156"/>
    <mergeCell ref="D160:G160"/>
    <mergeCell ref="I160:AD160"/>
    <mergeCell ref="AC240:AE240"/>
    <mergeCell ref="Z240:AB240"/>
    <mergeCell ref="B235:AE235"/>
    <mergeCell ref="B233:AE233"/>
    <mergeCell ref="B183:AE183"/>
    <mergeCell ref="D195:K195"/>
    <mergeCell ref="L195:S195"/>
    <mergeCell ref="T195:AA195"/>
    <mergeCell ref="D187:K187"/>
    <mergeCell ref="T262:V262"/>
    <mergeCell ref="W262:Y262"/>
    <mergeCell ref="Z262:AB262"/>
    <mergeCell ref="AC262:AE262"/>
    <mergeCell ref="B258:P258"/>
    <mergeCell ref="Q258:S258"/>
    <mergeCell ref="T258:V258"/>
    <mergeCell ref="W258:Y258"/>
    <mergeCell ref="Z258:AB258"/>
    <mergeCell ref="AC258:AE258"/>
    <mergeCell ref="T240:V240"/>
    <mergeCell ref="Q240:S240"/>
    <mergeCell ref="B254:P254"/>
    <mergeCell ref="Q254:S254"/>
    <mergeCell ref="T254:V254"/>
    <mergeCell ref="W254:Y254"/>
    <mergeCell ref="Z254:AB254"/>
    <mergeCell ref="AC254:AE254"/>
    <mergeCell ref="B250:P250"/>
    <mergeCell ref="Q250:S250"/>
    <mergeCell ref="T250:V250"/>
    <mergeCell ref="Q242:S242"/>
    <mergeCell ref="T242:V242"/>
    <mergeCell ref="W242:Y242"/>
    <mergeCell ref="Z242:AB242"/>
    <mergeCell ref="AC242:AE242"/>
    <mergeCell ref="B242:P242"/>
    <mergeCell ref="N127:P127"/>
    <mergeCell ref="E213:L213"/>
    <mergeCell ref="E212:L212"/>
    <mergeCell ref="E211:L211"/>
    <mergeCell ref="E210:L210"/>
    <mergeCell ref="N203:AC203"/>
    <mergeCell ref="N204:AC204"/>
    <mergeCell ref="E203:L203"/>
    <mergeCell ref="E204:L204"/>
    <mergeCell ref="E188:L188"/>
    <mergeCell ref="E189:L189"/>
    <mergeCell ref="E190:L190"/>
    <mergeCell ref="E192:L192"/>
    <mergeCell ref="E193:L193"/>
    <mergeCell ref="E194:L194"/>
    <mergeCell ref="B148:AE148"/>
    <mergeCell ref="W175:AB175"/>
    <mergeCell ref="C185:Z185"/>
    <mergeCell ref="C186:Z186"/>
    <mergeCell ref="N197:AC197"/>
    <mergeCell ref="N192:AC192"/>
    <mergeCell ref="N193:AC193"/>
    <mergeCell ref="N194:AC194"/>
    <mergeCell ref="N188:AC188"/>
    <mergeCell ref="N189:AC189"/>
    <mergeCell ref="N190:AC190"/>
    <mergeCell ref="V199:AC199"/>
    <mergeCell ref="N212:AC212"/>
    <mergeCell ref="N211:AC211"/>
    <mergeCell ref="AB187:AC187"/>
    <mergeCell ref="AB191:AC191"/>
    <mergeCell ref="D191:AA191"/>
    <mergeCell ref="AC270:AE270"/>
    <mergeCell ref="B266:P266"/>
    <mergeCell ref="Q266:S266"/>
    <mergeCell ref="T266:V266"/>
    <mergeCell ref="W266:Y266"/>
    <mergeCell ref="Z266:AB266"/>
    <mergeCell ref="AC266:AE266"/>
    <mergeCell ref="AB205:AC205"/>
    <mergeCell ref="E220:L220"/>
    <mergeCell ref="N220:AC220"/>
    <mergeCell ref="N219:AC219"/>
    <mergeCell ref="N218:AC218"/>
    <mergeCell ref="B282:P282"/>
    <mergeCell ref="Q282:S282"/>
    <mergeCell ref="T282:V282"/>
    <mergeCell ref="W282:Y282"/>
    <mergeCell ref="Z282:AB282"/>
    <mergeCell ref="AC282:AE282"/>
    <mergeCell ref="B274:P274"/>
    <mergeCell ref="Q274:S274"/>
    <mergeCell ref="T274:V274"/>
    <mergeCell ref="W274:Y274"/>
    <mergeCell ref="Z274:AB274"/>
    <mergeCell ref="AC274:AE274"/>
    <mergeCell ref="B278:P278"/>
    <mergeCell ref="Q278:S278"/>
    <mergeCell ref="T278:V278"/>
    <mergeCell ref="W278:Y278"/>
    <mergeCell ref="E215:L215"/>
    <mergeCell ref="E214:L214"/>
    <mergeCell ref="B262:P262"/>
    <mergeCell ref="Q262:S262"/>
    <mergeCell ref="C288:AD288"/>
    <mergeCell ref="C237:AD237"/>
    <mergeCell ref="B301:P301"/>
    <mergeCell ref="Q301:S301"/>
    <mergeCell ref="B297:P297"/>
    <mergeCell ref="Q297:S297"/>
    <mergeCell ref="T297:V297"/>
    <mergeCell ref="W297:Y297"/>
    <mergeCell ref="Z297:AB297"/>
    <mergeCell ref="AC297:AE297"/>
    <mergeCell ref="B293:P293"/>
    <mergeCell ref="Q293:S293"/>
    <mergeCell ref="T293:V293"/>
    <mergeCell ref="W293:Y293"/>
    <mergeCell ref="Z293:AB293"/>
    <mergeCell ref="AC293:AE293"/>
    <mergeCell ref="B286:AE286"/>
    <mergeCell ref="B290:P291"/>
    <mergeCell ref="Q290:V290"/>
    <mergeCell ref="W290:Y291"/>
    <mergeCell ref="Z290:AE290"/>
    <mergeCell ref="Q291:S291"/>
    <mergeCell ref="T291:V291"/>
    <mergeCell ref="Z291:AB291"/>
    <mergeCell ref="AC291:AE291"/>
    <mergeCell ref="T301:V301"/>
    <mergeCell ref="W301:Y301"/>
    <mergeCell ref="Z301:AB301"/>
    <mergeCell ref="Q270:S270"/>
    <mergeCell ref="T270:V270"/>
    <mergeCell ref="W270:Y270"/>
    <mergeCell ref="Z270:AB270"/>
    <mergeCell ref="AC301:AE301"/>
    <mergeCell ref="B270:P270"/>
    <mergeCell ref="B314:P314"/>
    <mergeCell ref="Q314:S314"/>
    <mergeCell ref="T314:V314"/>
    <mergeCell ref="W314:Y314"/>
    <mergeCell ref="Z314:AB314"/>
    <mergeCell ref="AC314:AE314"/>
    <mergeCell ref="B311:P312"/>
    <mergeCell ref="Q311:V311"/>
    <mergeCell ref="W311:Y312"/>
    <mergeCell ref="Z311:AE311"/>
    <mergeCell ref="Q312:S312"/>
    <mergeCell ref="T312:V312"/>
    <mergeCell ref="Z312:AB312"/>
    <mergeCell ref="AC312:AE312"/>
    <mergeCell ref="B322:P322"/>
    <mergeCell ref="Q322:S322"/>
    <mergeCell ref="T322:V322"/>
    <mergeCell ref="W322:Y322"/>
    <mergeCell ref="Z322:AB322"/>
    <mergeCell ref="AC322:AE322"/>
    <mergeCell ref="B318:P318"/>
    <mergeCell ref="Q318:S318"/>
    <mergeCell ref="T318:V318"/>
    <mergeCell ref="W318:Y318"/>
    <mergeCell ref="Z318:AB318"/>
    <mergeCell ref="AC318:AE318"/>
    <mergeCell ref="Z278:AB278"/>
    <mergeCell ref="AC278:AE278"/>
    <mergeCell ref="B307:AE307"/>
    <mergeCell ref="C309:AD309"/>
    <mergeCell ref="B326:P326"/>
    <mergeCell ref="Q326:S326"/>
    <mergeCell ref="T326:V326"/>
    <mergeCell ref="W326:Y326"/>
    <mergeCell ref="Z326:AB326"/>
    <mergeCell ref="AC326:AE326"/>
    <mergeCell ref="B334:P334"/>
    <mergeCell ref="Q334:S334"/>
    <mergeCell ref="T334:V334"/>
    <mergeCell ref="W334:Y334"/>
    <mergeCell ref="Z334:AB334"/>
    <mergeCell ref="AC334:AE334"/>
    <mergeCell ref="B330:P330"/>
    <mergeCell ref="Q330:S330"/>
    <mergeCell ref="T330:V330"/>
    <mergeCell ref="W330:Y330"/>
    <mergeCell ref="Z330:AB330"/>
    <mergeCell ref="AC330:AE330"/>
    <mergeCell ref="B342:P342"/>
    <mergeCell ref="Q342:S342"/>
    <mergeCell ref="T342:V342"/>
    <mergeCell ref="W342:Y342"/>
    <mergeCell ref="Z342:AB342"/>
    <mergeCell ref="AC342:AE342"/>
    <mergeCell ref="B338:P338"/>
    <mergeCell ref="Q338:S338"/>
    <mergeCell ref="T338:V338"/>
    <mergeCell ref="W338:Y338"/>
    <mergeCell ref="Z338:AB338"/>
    <mergeCell ref="AC338:AE338"/>
    <mergeCell ref="B350:P350"/>
    <mergeCell ref="Q350:S350"/>
    <mergeCell ref="T350:V350"/>
    <mergeCell ref="W350:Y350"/>
    <mergeCell ref="Z350:AB350"/>
    <mergeCell ref="AC350:AE350"/>
    <mergeCell ref="B346:P346"/>
    <mergeCell ref="Q346:S346"/>
    <mergeCell ref="T346:V346"/>
    <mergeCell ref="W346:Y346"/>
    <mergeCell ref="Z346:AB346"/>
    <mergeCell ref="AC346:AE346"/>
    <mergeCell ref="B358:P358"/>
    <mergeCell ref="Q358:S358"/>
    <mergeCell ref="T358:V358"/>
    <mergeCell ref="W358:Y358"/>
    <mergeCell ref="Z358:AB358"/>
    <mergeCell ref="AC358:AE358"/>
    <mergeCell ref="B354:P354"/>
    <mergeCell ref="Q354:S354"/>
    <mergeCell ref="T354:V354"/>
    <mergeCell ref="W354:Y354"/>
    <mergeCell ref="Z354:AB354"/>
    <mergeCell ref="AC354:AE354"/>
    <mergeCell ref="B366:P366"/>
    <mergeCell ref="Q366:S366"/>
    <mergeCell ref="T366:V366"/>
    <mergeCell ref="W366:Y366"/>
    <mergeCell ref="Z366:AB366"/>
    <mergeCell ref="AC366:AE366"/>
    <mergeCell ref="B362:P362"/>
    <mergeCell ref="Q362:S362"/>
    <mergeCell ref="T362:V362"/>
    <mergeCell ref="W362:Y362"/>
    <mergeCell ref="Z362:AB362"/>
    <mergeCell ref="AC362:AE362"/>
    <mergeCell ref="B374:P374"/>
    <mergeCell ref="Q374:S374"/>
    <mergeCell ref="T374:V374"/>
    <mergeCell ref="W374:Y374"/>
    <mergeCell ref="Z374:AB374"/>
    <mergeCell ref="AC374:AE374"/>
    <mergeCell ref="B370:P370"/>
    <mergeCell ref="Q370:S370"/>
    <mergeCell ref="T370:V370"/>
    <mergeCell ref="W370:Y370"/>
    <mergeCell ref="Z370:AB370"/>
    <mergeCell ref="AC370:AE370"/>
    <mergeCell ref="B382:P382"/>
    <mergeCell ref="Q382:S382"/>
    <mergeCell ref="T382:V382"/>
    <mergeCell ref="W382:Y382"/>
    <mergeCell ref="Z382:AB382"/>
    <mergeCell ref="AC382:AE382"/>
    <mergeCell ref="B378:P378"/>
    <mergeCell ref="Q378:S378"/>
    <mergeCell ref="T378:V378"/>
    <mergeCell ref="W378:Y378"/>
    <mergeCell ref="Z378:AB378"/>
    <mergeCell ref="AC378:AE378"/>
    <mergeCell ref="B390:P390"/>
    <mergeCell ref="Q390:S390"/>
    <mergeCell ref="T390:V390"/>
    <mergeCell ref="W390:Y390"/>
    <mergeCell ref="Z390:AB390"/>
    <mergeCell ref="AC390:AE390"/>
    <mergeCell ref="B386:P386"/>
    <mergeCell ref="Q386:S386"/>
    <mergeCell ref="T386:V386"/>
    <mergeCell ref="W386:Y386"/>
    <mergeCell ref="Z386:AB386"/>
    <mergeCell ref="AC386:AE386"/>
    <mergeCell ref="B398:P398"/>
    <mergeCell ref="Q398:S398"/>
    <mergeCell ref="T398:V398"/>
    <mergeCell ref="W398:Y398"/>
    <mergeCell ref="Z398:AB398"/>
    <mergeCell ref="AC398:AE398"/>
    <mergeCell ref="B394:P394"/>
    <mergeCell ref="Q394:S394"/>
    <mergeCell ref="T394:V394"/>
    <mergeCell ref="W394:Y394"/>
    <mergeCell ref="Z394:AB394"/>
    <mergeCell ref="AC394:AE394"/>
    <mergeCell ref="B402:P402"/>
    <mergeCell ref="Q402:S402"/>
    <mergeCell ref="T402:V402"/>
    <mergeCell ref="W402:Y402"/>
    <mergeCell ref="Z402:AB402"/>
    <mergeCell ref="AC402:AE402"/>
    <mergeCell ref="C415:AD415"/>
    <mergeCell ref="B420:AE420"/>
    <mergeCell ref="C422:AD422"/>
    <mergeCell ref="B424:P425"/>
    <mergeCell ref="Q424:V424"/>
    <mergeCell ref="W424:Y425"/>
    <mergeCell ref="Z424:AE424"/>
    <mergeCell ref="Q425:S425"/>
    <mergeCell ref="T425:V425"/>
    <mergeCell ref="Z425:AB425"/>
    <mergeCell ref="B418:AE418"/>
    <mergeCell ref="AC425:AE425"/>
    <mergeCell ref="T406:V406"/>
    <mergeCell ref="W406:Y406"/>
    <mergeCell ref="Z406:AB406"/>
    <mergeCell ref="AC406:AE406"/>
    <mergeCell ref="B406:P406"/>
    <mergeCell ref="Q406:S406"/>
    <mergeCell ref="Z464:AB464"/>
    <mergeCell ref="AC464:AE464"/>
    <mergeCell ref="B464:P464"/>
    <mergeCell ref="W464:Y464"/>
    <mergeCell ref="B474:P475"/>
    <mergeCell ref="W477:Y477"/>
    <mergeCell ref="Z431:AB431"/>
    <mergeCell ref="B410:P410"/>
    <mergeCell ref="Q410:S410"/>
    <mergeCell ref="T410:V410"/>
    <mergeCell ref="W410:Y410"/>
    <mergeCell ref="Z410:AB410"/>
    <mergeCell ref="AC410:AE410"/>
    <mergeCell ref="T444:V444"/>
    <mergeCell ref="W444:Y444"/>
    <mergeCell ref="B439:P439"/>
    <mergeCell ref="B452:P452"/>
    <mergeCell ref="Q452:S452"/>
    <mergeCell ref="T452:V452"/>
    <mergeCell ref="W452:Y452"/>
    <mergeCell ref="Z452:AB452"/>
    <mergeCell ref="AC452:AE452"/>
    <mergeCell ref="B435:P435"/>
    <mergeCell ref="AC477:AE477"/>
    <mergeCell ref="Q427:S427"/>
    <mergeCell ref="T427:V427"/>
    <mergeCell ref="W427:Y427"/>
    <mergeCell ref="Z427:AB427"/>
    <mergeCell ref="AC427:AE427"/>
    <mergeCell ref="B460:P460"/>
    <mergeCell ref="Q460:S460"/>
    <mergeCell ref="T460:V460"/>
    <mergeCell ref="W521:Y521"/>
    <mergeCell ref="Z521:AB521"/>
    <mergeCell ref="AC521:AE521"/>
    <mergeCell ref="Z525:AB525"/>
    <mergeCell ref="AC525:AE525"/>
    <mergeCell ref="B517:P517"/>
    <mergeCell ref="Q517:S517"/>
    <mergeCell ref="T517:V517"/>
    <mergeCell ref="W517:Y517"/>
    <mergeCell ref="Z517:AB517"/>
    <mergeCell ref="AC517:AE517"/>
    <mergeCell ref="B510:AE510"/>
    <mergeCell ref="A468:B468"/>
    <mergeCell ref="B481:P481"/>
    <mergeCell ref="Q481:S481"/>
    <mergeCell ref="T481:V481"/>
    <mergeCell ref="W481:Y481"/>
    <mergeCell ref="Z481:AB481"/>
    <mergeCell ref="AC481:AE481"/>
    <mergeCell ref="L500:P500"/>
    <mergeCell ref="Q503:S504"/>
    <mergeCell ref="J503:P504"/>
    <mergeCell ref="E488:I489"/>
    <mergeCell ref="J488:AA489"/>
    <mergeCell ref="C491:K492"/>
    <mergeCell ref="R497:T497"/>
    <mergeCell ref="U497:W497"/>
    <mergeCell ref="Z477:AB477"/>
    <mergeCell ref="R500:V500"/>
    <mergeCell ref="X500:AD500"/>
    <mergeCell ref="X501:AD501"/>
    <mergeCell ref="C483:AD483"/>
    <mergeCell ref="T546:V546"/>
    <mergeCell ref="W546:Y546"/>
    <mergeCell ref="Z546:AB546"/>
    <mergeCell ref="AC546:AE546"/>
    <mergeCell ref="B542:P542"/>
    <mergeCell ref="Q542:S542"/>
    <mergeCell ref="T542:V542"/>
    <mergeCell ref="W542:Y542"/>
    <mergeCell ref="Z542:AB542"/>
    <mergeCell ref="AC542:AE542"/>
    <mergeCell ref="Z559:AB559"/>
    <mergeCell ref="E559:G559"/>
    <mergeCell ref="H559:J559"/>
    <mergeCell ref="K559:M559"/>
    <mergeCell ref="N559:P559"/>
    <mergeCell ref="B557:M557"/>
    <mergeCell ref="C512:AD512"/>
    <mergeCell ref="B514:P515"/>
    <mergeCell ref="Q514:V514"/>
    <mergeCell ref="W514:Y515"/>
    <mergeCell ref="Z514:AE514"/>
    <mergeCell ref="Q515:S515"/>
    <mergeCell ref="T515:V515"/>
    <mergeCell ref="Z515:AB515"/>
    <mergeCell ref="AC515:AE515"/>
    <mergeCell ref="B525:P525"/>
    <mergeCell ref="Q525:S525"/>
    <mergeCell ref="T525:V525"/>
    <mergeCell ref="W525:Y525"/>
    <mergeCell ref="B521:P521"/>
    <mergeCell ref="Q521:S521"/>
    <mergeCell ref="T521:V521"/>
    <mergeCell ref="Z561:AB561"/>
    <mergeCell ref="AC561:AE561"/>
    <mergeCell ref="Q561:S561"/>
    <mergeCell ref="T554:V555"/>
    <mergeCell ref="T557:V557"/>
    <mergeCell ref="AC559:AE559"/>
    <mergeCell ref="B559:D559"/>
    <mergeCell ref="Q559:S559"/>
    <mergeCell ref="T559:V559"/>
    <mergeCell ref="W559:Y559"/>
    <mergeCell ref="C530:AD530"/>
    <mergeCell ref="B533:AE533"/>
    <mergeCell ref="B539:P540"/>
    <mergeCell ref="Q539:V539"/>
    <mergeCell ref="W539:Y540"/>
    <mergeCell ref="Z539:AE539"/>
    <mergeCell ref="Q540:S540"/>
    <mergeCell ref="T540:V540"/>
    <mergeCell ref="Z540:AB540"/>
    <mergeCell ref="AC540:AE540"/>
    <mergeCell ref="N555:S555"/>
    <mergeCell ref="W554:Y555"/>
    <mergeCell ref="Z554:AE554"/>
    <mergeCell ref="Z560:AB560"/>
    <mergeCell ref="AC560:AE560"/>
    <mergeCell ref="W560:Y560"/>
    <mergeCell ref="B535:AE535"/>
    <mergeCell ref="C537:AD537"/>
    <mergeCell ref="B550:AE550"/>
    <mergeCell ref="C552:AD552"/>
    <mergeCell ref="B546:P546"/>
    <mergeCell ref="Q546:S546"/>
    <mergeCell ref="B560:D560"/>
    <mergeCell ref="W557:Y557"/>
    <mergeCell ref="T562:V562"/>
    <mergeCell ref="W562:Y562"/>
    <mergeCell ref="E560:G560"/>
    <mergeCell ref="H560:J560"/>
    <mergeCell ref="K560:M560"/>
    <mergeCell ref="N560:P560"/>
    <mergeCell ref="Q560:S560"/>
    <mergeCell ref="T560:V560"/>
    <mergeCell ref="B561:D561"/>
    <mergeCell ref="E561:G561"/>
    <mergeCell ref="H561:J561"/>
    <mergeCell ref="K561:M561"/>
    <mergeCell ref="N561:P561"/>
    <mergeCell ref="T561:V561"/>
    <mergeCell ref="W561:Y561"/>
    <mergeCell ref="B564:D564"/>
    <mergeCell ref="E564:G564"/>
    <mergeCell ref="H564:J564"/>
    <mergeCell ref="K564:M564"/>
    <mergeCell ref="N564:P564"/>
    <mergeCell ref="Q563:S563"/>
    <mergeCell ref="B562:D562"/>
    <mergeCell ref="E562:G562"/>
    <mergeCell ref="H562:J562"/>
    <mergeCell ref="K562:M562"/>
    <mergeCell ref="N562:P562"/>
    <mergeCell ref="B563:D563"/>
    <mergeCell ref="E563:G563"/>
    <mergeCell ref="H563:J563"/>
    <mergeCell ref="K563:M563"/>
    <mergeCell ref="N563:P563"/>
    <mergeCell ref="Q562:S562"/>
    <mergeCell ref="B599:P599"/>
    <mergeCell ref="Q599:S599"/>
    <mergeCell ref="T599:V599"/>
    <mergeCell ref="W599:Y599"/>
    <mergeCell ref="Z599:AB599"/>
    <mergeCell ref="AC599:AE599"/>
    <mergeCell ref="B595:P595"/>
    <mergeCell ref="Q595:S595"/>
    <mergeCell ref="Z562:AB562"/>
    <mergeCell ref="AC562:AE562"/>
    <mergeCell ref="T563:V563"/>
    <mergeCell ref="W563:Y563"/>
    <mergeCell ref="Z563:AB563"/>
    <mergeCell ref="AC563:AE563"/>
    <mergeCell ref="Q564:S564"/>
    <mergeCell ref="T564:V564"/>
    <mergeCell ref="W564:Y564"/>
    <mergeCell ref="Z564:AB564"/>
    <mergeCell ref="AC564:AE564"/>
    <mergeCell ref="Z577:AB577"/>
    <mergeCell ref="AC577:AE577"/>
    <mergeCell ref="Z579:AB579"/>
    <mergeCell ref="AC579:AE579"/>
    <mergeCell ref="C569:AD569"/>
    <mergeCell ref="B572:AE572"/>
    <mergeCell ref="B574:AE574"/>
    <mergeCell ref="B576:P577"/>
    <mergeCell ref="Q576:V576"/>
    <mergeCell ref="W576:Y577"/>
    <mergeCell ref="Z576:AE576"/>
    <mergeCell ref="Q577:S577"/>
    <mergeCell ref="T577:V577"/>
    <mergeCell ref="Z587:AB587"/>
    <mergeCell ref="AC587:AE587"/>
    <mergeCell ref="B591:P591"/>
    <mergeCell ref="Q591:S591"/>
    <mergeCell ref="T591:V591"/>
    <mergeCell ref="W591:Y591"/>
    <mergeCell ref="Z591:AB591"/>
    <mergeCell ref="AC591:AE591"/>
    <mergeCell ref="B579:P579"/>
    <mergeCell ref="W579:Y579"/>
    <mergeCell ref="B587:P587"/>
    <mergeCell ref="Q587:S587"/>
    <mergeCell ref="T587:V587"/>
    <mergeCell ref="W587:Y587"/>
    <mergeCell ref="Q579:S579"/>
    <mergeCell ref="T579:V579"/>
    <mergeCell ref="B583:P583"/>
    <mergeCell ref="Q583:S583"/>
    <mergeCell ref="T583:V583"/>
    <mergeCell ref="W583:Y583"/>
    <mergeCell ref="Z583:AB583"/>
    <mergeCell ref="AC583:AE583"/>
    <mergeCell ref="B607:P607"/>
    <mergeCell ref="Q607:S607"/>
    <mergeCell ref="T607:V607"/>
    <mergeCell ref="W607:Y607"/>
    <mergeCell ref="Z607:AB607"/>
    <mergeCell ref="AC607:AE607"/>
    <mergeCell ref="B603:P603"/>
    <mergeCell ref="Q603:S603"/>
    <mergeCell ref="T603:V603"/>
    <mergeCell ref="W603:Y603"/>
    <mergeCell ref="Z603:AB603"/>
    <mergeCell ref="AC603:AE603"/>
    <mergeCell ref="Q683:V683"/>
    <mergeCell ref="W638:Y638"/>
    <mergeCell ref="Q655:S655"/>
    <mergeCell ref="T655:V655"/>
    <mergeCell ref="T659:V659"/>
    <mergeCell ref="W659:Y659"/>
    <mergeCell ref="AC659:AE659"/>
    <mergeCell ref="W655:Y655"/>
    <mergeCell ref="W611:Y611"/>
    <mergeCell ref="Z611:AB611"/>
    <mergeCell ref="AC611:AE611"/>
    <mergeCell ref="C622:AD622"/>
    <mergeCell ref="B625:AE625"/>
    <mergeCell ref="B627:P628"/>
    <mergeCell ref="Q627:V627"/>
    <mergeCell ref="W627:Y628"/>
    <mergeCell ref="Q611:S611"/>
    <mergeCell ref="T611:V611"/>
    <mergeCell ref="Z655:AB655"/>
    <mergeCell ref="Z659:AB659"/>
    <mergeCell ref="Z663:AB663"/>
    <mergeCell ref="Z667:AB667"/>
    <mergeCell ref="W648:Y649"/>
    <mergeCell ref="Z648:AE648"/>
    <mergeCell ref="Q649:S649"/>
    <mergeCell ref="Z649:AB649"/>
    <mergeCell ref="AC649:AE649"/>
    <mergeCell ref="T649:V649"/>
    <mergeCell ref="Z638:AB638"/>
    <mergeCell ref="AC638:AE638"/>
    <mergeCell ref="T638:V638"/>
    <mergeCell ref="T595:V595"/>
    <mergeCell ref="W595:Y595"/>
    <mergeCell ref="Z595:AB595"/>
    <mergeCell ref="AC595:AE595"/>
    <mergeCell ref="W630:Y630"/>
    <mergeCell ref="Z630:AB630"/>
    <mergeCell ref="AC628:AE628"/>
    <mergeCell ref="AC634:AE634"/>
    <mergeCell ref="AC615:AE615"/>
    <mergeCell ref="B634:P634"/>
    <mergeCell ref="Q634:S634"/>
    <mergeCell ref="T634:V634"/>
    <mergeCell ref="W634:Y634"/>
    <mergeCell ref="Z634:AB634"/>
    <mergeCell ref="B615:P615"/>
    <mergeCell ref="Q615:S615"/>
    <mergeCell ref="T615:V615"/>
    <mergeCell ref="W615:Y615"/>
    <mergeCell ref="B630:P630"/>
    <mergeCell ref="Q630:S630"/>
    <mergeCell ref="T630:V630"/>
    <mergeCell ref="Z615:AB615"/>
    <mergeCell ref="T651:V651"/>
    <mergeCell ref="Z651:AB651"/>
    <mergeCell ref="T628:V628"/>
    <mergeCell ref="Z628:AB628"/>
    <mergeCell ref="A619:B619"/>
    <mergeCell ref="Q648:V648"/>
    <mergeCell ref="B648:P649"/>
    <mergeCell ref="B611:P611"/>
    <mergeCell ref="AA922:AB922"/>
    <mergeCell ref="B712:P712"/>
    <mergeCell ref="S964:T964"/>
    <mergeCell ref="B907:AE907"/>
    <mergeCell ref="W916:X916"/>
    <mergeCell ref="Y916:Z916"/>
    <mergeCell ref="B918:G919"/>
    <mergeCell ref="AC918:AE919"/>
    <mergeCell ref="U911:V911"/>
    <mergeCell ref="W911:X911"/>
    <mergeCell ref="O910:P910"/>
    <mergeCell ref="K915:N915"/>
    <mergeCell ref="B882:G883"/>
    <mergeCell ref="Q712:S712"/>
    <mergeCell ref="T712:V712"/>
    <mergeCell ref="W712:Y712"/>
    <mergeCell ref="Z712:AB712"/>
    <mergeCell ref="AC712:AE712"/>
    <mergeCell ref="B783:P783"/>
    <mergeCell ref="B787:P787"/>
    <mergeCell ref="Q783:T783"/>
    <mergeCell ref="V783:X783"/>
    <mergeCell ref="Z783:AC783"/>
    <mergeCell ref="Q787:T787"/>
    <mergeCell ref="B686:P686"/>
    <mergeCell ref="B690:P690"/>
    <mergeCell ref="AA919:AB919"/>
    <mergeCell ref="B900:G901"/>
    <mergeCell ref="U925:V925"/>
    <mergeCell ref="W952:X952"/>
    <mergeCell ref="Y952:Z952"/>
    <mergeCell ref="W683:Y684"/>
    <mergeCell ref="Z683:AE683"/>
    <mergeCell ref="Q684:S684"/>
    <mergeCell ref="O963:AB963"/>
    <mergeCell ref="Q955:R955"/>
    <mergeCell ref="Q760:T760"/>
    <mergeCell ref="C719:AD719"/>
    <mergeCell ref="W686:Y686"/>
    <mergeCell ref="Z686:AB686"/>
    <mergeCell ref="AC686:AE686"/>
    <mergeCell ref="C693:E693"/>
    <mergeCell ref="F693:H693"/>
    <mergeCell ref="S693:T693"/>
    <mergeCell ref="AA894:AB894"/>
    <mergeCell ref="O883:P883"/>
    <mergeCell ref="AC969:AE970"/>
    <mergeCell ref="Q970:R970"/>
    <mergeCell ref="S970:T970"/>
    <mergeCell ref="U970:V970"/>
    <mergeCell ref="W970:X970"/>
    <mergeCell ref="Y970:Z970"/>
    <mergeCell ref="AC697:AD697"/>
    <mergeCell ref="H897:J898"/>
    <mergeCell ref="AA970:AB970"/>
    <mergeCell ref="I696:N696"/>
    <mergeCell ref="O696:P696"/>
    <mergeCell ref="Q696:R696"/>
    <mergeCell ref="AC694:AD694"/>
    <mergeCell ref="U693:V693"/>
    <mergeCell ref="W693:X693"/>
    <mergeCell ref="Y693:Z693"/>
    <mergeCell ref="O694:P694"/>
    <mergeCell ref="B667:P667"/>
    <mergeCell ref="Q667:S667"/>
    <mergeCell ref="T667:V667"/>
    <mergeCell ref="W667:Y667"/>
    <mergeCell ref="U964:V964"/>
    <mergeCell ref="A227:B227"/>
    <mergeCell ref="S883:T883"/>
    <mergeCell ref="Q883:R883"/>
    <mergeCell ref="U880:V880"/>
    <mergeCell ref="W880:X880"/>
    <mergeCell ref="Y880:Z880"/>
    <mergeCell ref="AA880:AB880"/>
    <mergeCell ref="B879:G880"/>
    <mergeCell ref="K882:N882"/>
    <mergeCell ref="T690:V690"/>
    <mergeCell ref="U954:V954"/>
    <mergeCell ref="W948:X948"/>
    <mergeCell ref="Y948:Z948"/>
    <mergeCell ref="AA948:AB948"/>
    <mergeCell ref="Y943:Z943"/>
    <mergeCell ref="AA943:AB943"/>
    <mergeCell ref="AA937:AB937"/>
    <mergeCell ref="AA954:AB954"/>
    <mergeCell ref="W964:X964"/>
    <mergeCell ref="Y964:Z964"/>
    <mergeCell ref="Y928:Z928"/>
    <mergeCell ref="B677:AE677"/>
    <mergeCell ref="T684:V684"/>
    <mergeCell ref="Z684:AB684"/>
    <mergeCell ref="O964:P964"/>
    <mergeCell ref="AC954:AE955"/>
    <mergeCell ref="C681:AD681"/>
    <mergeCell ref="Y945:Z945"/>
    <mergeCell ref="AA945:AB945"/>
    <mergeCell ref="U952:V952"/>
    <mergeCell ref="O954:P954"/>
    <mergeCell ref="Q954:R954"/>
    <mergeCell ref="S954:T954"/>
    <mergeCell ref="Q1003:R1003"/>
    <mergeCell ref="S1003:T1003"/>
    <mergeCell ref="O965:P965"/>
    <mergeCell ref="U955:V955"/>
    <mergeCell ref="Y979:Z979"/>
    <mergeCell ref="AA979:AB979"/>
    <mergeCell ref="Q978:R978"/>
    <mergeCell ref="S978:T978"/>
    <mergeCell ref="S975:T975"/>
    <mergeCell ref="AA975:AB975"/>
    <mergeCell ref="S985:T985"/>
    <mergeCell ref="AA990:AB990"/>
    <mergeCell ref="Q987:R987"/>
    <mergeCell ref="S987:T987"/>
    <mergeCell ref="AA994:AB994"/>
    <mergeCell ref="U988:V988"/>
    <mergeCell ref="W988:X988"/>
    <mergeCell ref="Y988:Z988"/>
    <mergeCell ref="AA988:AB988"/>
    <mergeCell ref="E996:AE996"/>
    <mergeCell ref="B945:G946"/>
    <mergeCell ref="H945:J946"/>
    <mergeCell ref="K945:N945"/>
    <mergeCell ref="O945:P945"/>
    <mergeCell ref="Q945:R945"/>
    <mergeCell ref="B969:G970"/>
    <mergeCell ref="B118:AE118"/>
    <mergeCell ref="B120:AE120"/>
    <mergeCell ref="AB209:AC209"/>
    <mergeCell ref="AB221:AC221"/>
    <mergeCell ref="AB222:AC222"/>
    <mergeCell ref="D201:AA201"/>
    <mergeCell ref="D202:AA202"/>
    <mergeCell ref="B122:G122"/>
    <mergeCell ref="B123:D123"/>
    <mergeCell ref="E123:G123"/>
    <mergeCell ref="Q123:S123"/>
    <mergeCell ref="T123:V123"/>
    <mergeCell ref="H123:J123"/>
    <mergeCell ref="O879:P879"/>
    <mergeCell ref="Y879:Z879"/>
    <mergeCell ref="O880:P880"/>
    <mergeCell ref="AC667:AE667"/>
    <mergeCell ref="B655:P655"/>
    <mergeCell ref="AB195:AC195"/>
    <mergeCell ref="AB198:AC198"/>
    <mergeCell ref="D198:AA198"/>
    <mergeCell ref="AB200:AC200"/>
    <mergeCell ref="A305:B305"/>
    <mergeCell ref="A412:B412"/>
    <mergeCell ref="A527:B527"/>
    <mergeCell ref="A566:B566"/>
    <mergeCell ref="Q686:S686"/>
    <mergeCell ref="D200:AA200"/>
    <mergeCell ref="AB202:AC202"/>
    <mergeCell ref="S880:T880"/>
    <mergeCell ref="H879:J880"/>
    <mergeCell ref="AA879:AB879"/>
    <mergeCell ref="D205:AA205"/>
    <mergeCell ref="A1215:B1215"/>
    <mergeCell ref="AA1038:AB1038"/>
    <mergeCell ref="U942:V942"/>
    <mergeCell ref="U897:V897"/>
    <mergeCell ref="W897:X897"/>
    <mergeCell ref="Y897:Z897"/>
    <mergeCell ref="AA897:AB897"/>
    <mergeCell ref="Q1015:R1015"/>
    <mergeCell ref="K1014:N1014"/>
    <mergeCell ref="Q979:R979"/>
    <mergeCell ref="S979:T979"/>
    <mergeCell ref="U979:V979"/>
    <mergeCell ref="S1015:T1015"/>
    <mergeCell ref="U1015:V1015"/>
    <mergeCell ref="O990:P990"/>
    <mergeCell ref="Q990:R990"/>
    <mergeCell ref="S990:T990"/>
    <mergeCell ref="U990:V990"/>
    <mergeCell ref="W990:X990"/>
    <mergeCell ref="W985:X985"/>
    <mergeCell ref="Y985:Z985"/>
    <mergeCell ref="S969:T969"/>
    <mergeCell ref="U969:V969"/>
    <mergeCell ref="W969:X969"/>
    <mergeCell ref="Y969:Z969"/>
    <mergeCell ref="Q984:R984"/>
    <mergeCell ref="K973:N973"/>
    <mergeCell ref="AA976:AB976"/>
    <mergeCell ref="K979:N979"/>
    <mergeCell ref="K969:N969"/>
    <mergeCell ref="O969:P969"/>
    <mergeCell ref="AJ3:AJ4"/>
    <mergeCell ref="A1401:B1401"/>
    <mergeCell ref="C1404:AD1404"/>
    <mergeCell ref="B1408:S1408"/>
    <mergeCell ref="B1407:S1407"/>
    <mergeCell ref="T1407:AE1408"/>
    <mergeCell ref="N1410:AE1410"/>
    <mergeCell ref="N1411:AE1411"/>
    <mergeCell ref="B1410:M1411"/>
    <mergeCell ref="C1414:AD1414"/>
    <mergeCell ref="N1422:AE1422"/>
    <mergeCell ref="B1417:AE1417"/>
    <mergeCell ref="B1418:AE1418"/>
    <mergeCell ref="D209:AA209"/>
    <mergeCell ref="D221:AA221"/>
    <mergeCell ref="D222:AA222"/>
    <mergeCell ref="H122:M122"/>
    <mergeCell ref="K123:M123"/>
    <mergeCell ref="A1290:B1290"/>
    <mergeCell ref="A53:B53"/>
    <mergeCell ref="A131:B131"/>
    <mergeCell ref="AB201:AC201"/>
    <mergeCell ref="W1015:X1015"/>
    <mergeCell ref="Y1015:Z1015"/>
    <mergeCell ref="AA987:AB987"/>
    <mergeCell ref="K990:N990"/>
    <mergeCell ref="O984:P984"/>
    <mergeCell ref="K1015:N1015"/>
    <mergeCell ref="O1015:P1015"/>
    <mergeCell ref="A1369:B1369"/>
    <mergeCell ref="A998:B998"/>
    <mergeCell ref="A1071:B1071"/>
    <mergeCell ref="S921:T921"/>
    <mergeCell ref="W922:X922"/>
    <mergeCell ref="Y922:Z922"/>
    <mergeCell ref="U921:V921"/>
    <mergeCell ref="W921:X921"/>
    <mergeCell ref="Y921:Z921"/>
    <mergeCell ref="S955:T955"/>
    <mergeCell ref="W1003:X1003"/>
    <mergeCell ref="Y1003:Z1003"/>
    <mergeCell ref="B961:AE961"/>
    <mergeCell ref="Y994:Z994"/>
    <mergeCell ref="U934:V934"/>
    <mergeCell ref="W934:X934"/>
    <mergeCell ref="Y934:Z934"/>
    <mergeCell ref="AA934:AB934"/>
    <mergeCell ref="U976:V976"/>
    <mergeCell ref="W976:X976"/>
    <mergeCell ref="B930:G931"/>
    <mergeCell ref="Y933:Z933"/>
    <mergeCell ref="K934:N934"/>
    <mergeCell ref="O934:P934"/>
    <mergeCell ref="B972:G973"/>
    <mergeCell ref="B942:G943"/>
    <mergeCell ref="AC951:AE953"/>
    <mergeCell ref="S951:T951"/>
    <mergeCell ref="Q969:R969"/>
    <mergeCell ref="AA969:AB969"/>
    <mergeCell ref="U985:V985"/>
    <mergeCell ref="AA973:AB973"/>
    <mergeCell ref="Y949:Z949"/>
    <mergeCell ref="AA949:AB949"/>
    <mergeCell ref="W945:X945"/>
    <mergeCell ref="Q126:V126"/>
    <mergeCell ref="K897:N897"/>
    <mergeCell ref="O897:P897"/>
    <mergeCell ref="Q897:R897"/>
    <mergeCell ref="S897:T897"/>
    <mergeCell ref="Q127:V127"/>
    <mergeCell ref="W126:AB126"/>
    <mergeCell ref="C674:AD674"/>
    <mergeCell ref="E126:G126"/>
    <mergeCell ref="H126:J126"/>
    <mergeCell ref="B891:G892"/>
    <mergeCell ref="K894:N894"/>
    <mergeCell ref="O894:P894"/>
    <mergeCell ref="Q894:R894"/>
    <mergeCell ref="S894:T894"/>
    <mergeCell ref="U894:V894"/>
    <mergeCell ref="W894:X894"/>
    <mergeCell ref="Y894:Z894"/>
    <mergeCell ref="B894:G895"/>
    <mergeCell ref="W127:AB127"/>
    <mergeCell ref="B897:G898"/>
    <mergeCell ref="U885:V885"/>
    <mergeCell ref="W885:X885"/>
    <mergeCell ref="Y885:Z885"/>
    <mergeCell ref="Q892:R892"/>
    <mergeCell ref="C696:E696"/>
    <mergeCell ref="F696:H696"/>
    <mergeCell ref="C230:AD230"/>
    <mergeCell ref="C643:AD643"/>
    <mergeCell ref="B646:AE646"/>
    <mergeCell ref="Z627:AE627"/>
    <mergeCell ref="Q628:S628"/>
    <mergeCell ref="Q456:S456"/>
    <mergeCell ref="Q475:S475"/>
    <mergeCell ref="T456:V456"/>
    <mergeCell ref="W456:Y456"/>
    <mergeCell ref="Z456:AB456"/>
    <mergeCell ref="S928:T928"/>
    <mergeCell ref="U928:V928"/>
    <mergeCell ref="W928:X928"/>
    <mergeCell ref="AA928:AB928"/>
    <mergeCell ref="K949:N949"/>
    <mergeCell ref="Q911:R911"/>
    <mergeCell ref="K930:N930"/>
    <mergeCell ref="O930:P930"/>
    <mergeCell ref="K928:N928"/>
    <mergeCell ref="B924:G925"/>
    <mergeCell ref="B927:G928"/>
    <mergeCell ref="K924:N924"/>
    <mergeCell ref="O924:P924"/>
    <mergeCell ref="Q924:R924"/>
    <mergeCell ref="S911:T911"/>
    <mergeCell ref="Y911:Z911"/>
    <mergeCell ref="A905:B905"/>
    <mergeCell ref="G506:R507"/>
    <mergeCell ref="S506:W507"/>
    <mergeCell ref="X498:AD498"/>
    <mergeCell ref="X497:AD497"/>
    <mergeCell ref="P491:AC492"/>
    <mergeCell ref="O494:AD495"/>
    <mergeCell ref="C497:K498"/>
    <mergeCell ref="C500:K501"/>
    <mergeCell ref="A671:B671"/>
    <mergeCell ref="A716:B716"/>
    <mergeCell ref="B964:G965"/>
    <mergeCell ref="U993:V993"/>
    <mergeCell ref="W993:X993"/>
    <mergeCell ref="Y993:Z993"/>
    <mergeCell ref="B936:G937"/>
    <mergeCell ref="B921:G922"/>
    <mergeCell ref="S918:T918"/>
    <mergeCell ref="W954:X954"/>
    <mergeCell ref="Y954:Z954"/>
    <mergeCell ref="O970:P970"/>
    <mergeCell ref="W965:X965"/>
    <mergeCell ref="Y965:Z965"/>
    <mergeCell ref="H918:J919"/>
    <mergeCell ref="AA965:AB965"/>
    <mergeCell ref="AA927:AB927"/>
    <mergeCell ref="Q930:R930"/>
    <mergeCell ref="Q928:R928"/>
    <mergeCell ref="U937:V937"/>
    <mergeCell ref="W937:X937"/>
    <mergeCell ref="Q943:R943"/>
    <mergeCell ref="S943:T943"/>
    <mergeCell ref="AA933:AB933"/>
    <mergeCell ref="U936:V936"/>
    <mergeCell ref="K948:N948"/>
    <mergeCell ref="S936:T936"/>
    <mergeCell ref="K987:N987"/>
    <mergeCell ref="Q988:R988"/>
    <mergeCell ref="S988:T988"/>
    <mergeCell ref="B978:G979"/>
    <mergeCell ref="U918:V918"/>
    <mergeCell ref="W918:X918"/>
    <mergeCell ref="K922:N922"/>
    <mergeCell ref="O862:P862"/>
    <mergeCell ref="Q862:R862"/>
    <mergeCell ref="S862:T862"/>
    <mergeCell ref="B861:L862"/>
    <mergeCell ref="Y697:Z697"/>
    <mergeCell ref="AA697:AB697"/>
    <mergeCell ref="B700:AE700"/>
    <mergeCell ref="C698:E698"/>
    <mergeCell ref="F698:H698"/>
    <mergeCell ref="I698:N698"/>
    <mergeCell ref="O698:P698"/>
    <mergeCell ref="Q698:R698"/>
    <mergeCell ref="S698:T698"/>
    <mergeCell ref="U698:V698"/>
    <mergeCell ref="W698:X698"/>
    <mergeCell ref="Y698:Z698"/>
    <mergeCell ref="C702:AD702"/>
    <mergeCell ref="F697:H697"/>
    <mergeCell ref="I697:N697"/>
    <mergeCell ref="O697:P697"/>
    <mergeCell ref="S697:T697"/>
    <mergeCell ref="U697:V697"/>
    <mergeCell ref="AA698:AB698"/>
    <mergeCell ref="C697:E697"/>
    <mergeCell ref="AC698:AD698"/>
    <mergeCell ref="C703:AD703"/>
    <mergeCell ref="B705:P706"/>
    <mergeCell ref="Q705:V705"/>
    <mergeCell ref="W705:Y706"/>
    <mergeCell ref="Z705:AE705"/>
    <mergeCell ref="Q706:S706"/>
    <mergeCell ref="B775:P775"/>
    <mergeCell ref="AG921:AG922"/>
    <mergeCell ref="AG924:AG925"/>
    <mergeCell ref="AG927:AG928"/>
    <mergeCell ref="AG930:AG931"/>
    <mergeCell ref="AG936:AG937"/>
    <mergeCell ref="AG942:AG943"/>
    <mergeCell ref="AG948:AG949"/>
    <mergeCell ref="S915:T915"/>
    <mergeCell ref="K925:N925"/>
    <mergeCell ref="H921:J922"/>
    <mergeCell ref="H924:J925"/>
    <mergeCell ref="H927:J928"/>
    <mergeCell ref="H930:J931"/>
    <mergeCell ref="H936:J937"/>
    <mergeCell ref="H942:J943"/>
    <mergeCell ref="K927:N927"/>
    <mergeCell ref="O927:P927"/>
    <mergeCell ref="Q927:R927"/>
    <mergeCell ref="S927:T927"/>
    <mergeCell ref="U927:V927"/>
    <mergeCell ref="W927:X927"/>
    <mergeCell ref="Y927:Z927"/>
    <mergeCell ref="K936:N936"/>
    <mergeCell ref="O936:P936"/>
    <mergeCell ref="K937:N937"/>
    <mergeCell ref="AG933:AG934"/>
    <mergeCell ref="Q934:R934"/>
    <mergeCell ref="S934:T934"/>
    <mergeCell ref="AC915:AE916"/>
    <mergeCell ref="H915:J916"/>
    <mergeCell ref="K918:N918"/>
    <mergeCell ref="AC933:AE934"/>
    <mergeCell ref="B948:G949"/>
    <mergeCell ref="H948:J949"/>
    <mergeCell ref="K951:N951"/>
    <mergeCell ref="O951:P951"/>
    <mergeCell ref="Q951:R951"/>
    <mergeCell ref="Q919:R919"/>
    <mergeCell ref="S919:T919"/>
    <mergeCell ref="U919:V919"/>
    <mergeCell ref="W919:X919"/>
    <mergeCell ref="Y919:Z919"/>
    <mergeCell ref="K931:N931"/>
    <mergeCell ref="O931:P931"/>
    <mergeCell ref="Q931:R931"/>
    <mergeCell ref="S931:T931"/>
    <mergeCell ref="U931:V931"/>
    <mergeCell ref="W931:X931"/>
    <mergeCell ref="K943:N943"/>
    <mergeCell ref="O943:P943"/>
    <mergeCell ref="B951:G952"/>
    <mergeCell ref="S930:T930"/>
    <mergeCell ref="U930:V930"/>
    <mergeCell ref="W930:X930"/>
    <mergeCell ref="W951:X951"/>
    <mergeCell ref="Y951:Z951"/>
    <mergeCell ref="B933:G934"/>
    <mergeCell ref="H933:J934"/>
    <mergeCell ref="S933:T933"/>
    <mergeCell ref="U933:V933"/>
    <mergeCell ref="W933:X933"/>
    <mergeCell ref="K921:N921"/>
    <mergeCell ref="O921:P921"/>
    <mergeCell ref="Q921:R921"/>
    <mergeCell ref="AG951:AG952"/>
    <mergeCell ref="AG954:AG955"/>
    <mergeCell ref="K955:N955"/>
    <mergeCell ref="O955:P955"/>
    <mergeCell ref="AA930:AB930"/>
    <mergeCell ref="S924:T924"/>
    <mergeCell ref="U924:V924"/>
    <mergeCell ref="W924:X924"/>
    <mergeCell ref="AG915:AG916"/>
    <mergeCell ref="AG918:AG919"/>
    <mergeCell ref="AG984:AG985"/>
    <mergeCell ref="H951:J952"/>
    <mergeCell ref="W984:X984"/>
    <mergeCell ref="Y984:Z984"/>
    <mergeCell ref="AA984:AB984"/>
    <mergeCell ref="AC942:AE943"/>
    <mergeCell ref="AC984:AE985"/>
    <mergeCell ref="AC981:AE982"/>
    <mergeCell ref="H984:J985"/>
    <mergeCell ref="H981:J982"/>
    <mergeCell ref="H978:J979"/>
    <mergeCell ref="S972:T972"/>
    <mergeCell ref="U972:V972"/>
    <mergeCell ref="W972:X972"/>
    <mergeCell ref="Y972:Z972"/>
    <mergeCell ref="AA972:AB972"/>
    <mergeCell ref="K975:N975"/>
    <mergeCell ref="O975:P975"/>
    <mergeCell ref="Q975:R975"/>
    <mergeCell ref="AA951:AB951"/>
    <mergeCell ref="Y931:Z931"/>
    <mergeCell ref="O922:P922"/>
    <mergeCell ref="AC913:AE913"/>
    <mergeCell ref="O909:AB909"/>
    <mergeCell ref="O913:AB913"/>
    <mergeCell ref="K913:N913"/>
    <mergeCell ref="O915:P915"/>
    <mergeCell ref="AC921:AE922"/>
    <mergeCell ref="AC924:AE925"/>
    <mergeCell ref="AC927:AE928"/>
    <mergeCell ref="AC930:AE931"/>
    <mergeCell ref="AC936:AE937"/>
    <mergeCell ref="Y930:Z930"/>
    <mergeCell ref="K952:N952"/>
    <mergeCell ref="O952:P952"/>
    <mergeCell ref="Q952:R952"/>
    <mergeCell ref="S952:T952"/>
    <mergeCell ref="O937:P937"/>
    <mergeCell ref="Q937:R937"/>
    <mergeCell ref="S937:T937"/>
    <mergeCell ref="W942:X942"/>
    <mergeCell ref="Y942:Z942"/>
    <mergeCell ref="Y924:Z924"/>
    <mergeCell ref="AA924:AB924"/>
    <mergeCell ref="O925:P925"/>
    <mergeCell ref="Q925:R925"/>
    <mergeCell ref="S925:T925"/>
    <mergeCell ref="Q922:R922"/>
    <mergeCell ref="S922:T922"/>
    <mergeCell ref="U922:V922"/>
    <mergeCell ref="K933:N933"/>
    <mergeCell ref="O933:P933"/>
    <mergeCell ref="Q933:R933"/>
    <mergeCell ref="K942:N942"/>
    <mergeCell ref="AG981:AG982"/>
    <mergeCell ref="H972:J973"/>
    <mergeCell ref="K981:N981"/>
    <mergeCell ref="O981:P981"/>
    <mergeCell ref="Q981:R981"/>
    <mergeCell ref="S981:T981"/>
    <mergeCell ref="O978:P978"/>
    <mergeCell ref="AC972:AE973"/>
    <mergeCell ref="AC975:AE976"/>
    <mergeCell ref="AC978:AE979"/>
    <mergeCell ref="K982:N982"/>
    <mergeCell ref="O982:P982"/>
    <mergeCell ref="Q982:R982"/>
    <mergeCell ref="S982:T982"/>
    <mergeCell ref="U982:V982"/>
    <mergeCell ref="W982:X982"/>
    <mergeCell ref="Y982:Z982"/>
    <mergeCell ref="AA982:AB982"/>
    <mergeCell ref="AA978:AB978"/>
    <mergeCell ref="K972:N972"/>
    <mergeCell ref="O972:P972"/>
    <mergeCell ref="Q972:R972"/>
    <mergeCell ref="AG978:AG979"/>
    <mergeCell ref="AG975:AG976"/>
    <mergeCell ref="AG972:AG973"/>
    <mergeCell ref="Y975:Z975"/>
    <mergeCell ref="U981:V981"/>
    <mergeCell ref="W981:X981"/>
    <mergeCell ref="Y978:Z978"/>
    <mergeCell ref="H975:J976"/>
    <mergeCell ref="U975:V975"/>
    <mergeCell ref="W975:X975"/>
    <mergeCell ref="AC987:AE988"/>
    <mergeCell ref="AA1015:AB1015"/>
    <mergeCell ref="AC1008:AE1009"/>
    <mergeCell ref="B1023:G1024"/>
    <mergeCell ref="AG969:AG970"/>
    <mergeCell ref="AG993:AG994"/>
    <mergeCell ref="AG990:AG991"/>
    <mergeCell ref="AG987:AG988"/>
    <mergeCell ref="K1018:N1018"/>
    <mergeCell ref="W1009:X1009"/>
    <mergeCell ref="Y1009:Z1009"/>
    <mergeCell ref="AA1009:AB1009"/>
    <mergeCell ref="H1008:J1009"/>
    <mergeCell ref="H1011:J1012"/>
    <mergeCell ref="B993:G994"/>
    <mergeCell ref="H993:J994"/>
    <mergeCell ref="H990:J991"/>
    <mergeCell ref="B987:G988"/>
    <mergeCell ref="B990:G991"/>
    <mergeCell ref="H1014:J1015"/>
    <mergeCell ref="H987:J988"/>
    <mergeCell ref="AC993:AE994"/>
    <mergeCell ref="K991:N991"/>
    <mergeCell ref="O991:P991"/>
    <mergeCell ref="Q991:R991"/>
    <mergeCell ref="S991:T991"/>
    <mergeCell ref="U991:V991"/>
    <mergeCell ref="W991:X991"/>
    <mergeCell ref="Y991:Z991"/>
    <mergeCell ref="AA991:AB991"/>
    <mergeCell ref="K994:N994"/>
    <mergeCell ref="O994:P994"/>
    <mergeCell ref="AA1018:AB1018"/>
    <mergeCell ref="B1017:G1018"/>
    <mergeCell ref="K1021:N1021"/>
    <mergeCell ref="B1014:G1015"/>
    <mergeCell ref="AA1017:AB1017"/>
    <mergeCell ref="Q1021:R1021"/>
    <mergeCell ref="S1021:T1021"/>
    <mergeCell ref="Y1041:Z1041"/>
    <mergeCell ref="K993:N993"/>
    <mergeCell ref="U1017:V1017"/>
    <mergeCell ref="K1008:N1008"/>
    <mergeCell ref="O1008:P1008"/>
    <mergeCell ref="Q1008:R1008"/>
    <mergeCell ref="S1008:T1008"/>
    <mergeCell ref="U1008:V1008"/>
    <mergeCell ref="O1014:P1014"/>
    <mergeCell ref="Q1014:R1014"/>
    <mergeCell ref="W1012:X1012"/>
    <mergeCell ref="S1004:T1004"/>
    <mergeCell ref="U1004:V1004"/>
    <mergeCell ref="W1004:X1004"/>
    <mergeCell ref="Q994:R994"/>
    <mergeCell ref="S994:T994"/>
    <mergeCell ref="U994:V994"/>
    <mergeCell ref="W994:X994"/>
    <mergeCell ref="W1032:X1032"/>
    <mergeCell ref="S1017:T1017"/>
    <mergeCell ref="W1008:X1008"/>
    <mergeCell ref="Y1008:Z1008"/>
    <mergeCell ref="AA1008:AB1008"/>
    <mergeCell ref="B1008:G1009"/>
    <mergeCell ref="K1011:N1011"/>
    <mergeCell ref="O1011:P1011"/>
    <mergeCell ref="Q1011:R1011"/>
    <mergeCell ref="S1011:T1011"/>
    <mergeCell ref="U1011:V1011"/>
    <mergeCell ref="W1011:X1011"/>
    <mergeCell ref="Y1011:Z1011"/>
    <mergeCell ref="AA1011:AB1011"/>
    <mergeCell ref="B1011:G1012"/>
    <mergeCell ref="K1009:N1009"/>
    <mergeCell ref="O1009:P1009"/>
    <mergeCell ref="Q1009:R1009"/>
    <mergeCell ref="U1066:V1066"/>
    <mergeCell ref="W1066:X1066"/>
    <mergeCell ref="Y1066:Z1066"/>
    <mergeCell ref="AA1066:AB1066"/>
    <mergeCell ref="S1044:T1044"/>
    <mergeCell ref="U1044:V1044"/>
    <mergeCell ref="W1044:X1044"/>
    <mergeCell ref="Y1044:Z1044"/>
    <mergeCell ref="AA1044:AB1044"/>
    <mergeCell ref="S1041:T1041"/>
    <mergeCell ref="K1051:N1051"/>
    <mergeCell ref="O1051:P1051"/>
    <mergeCell ref="Q1051:R1051"/>
    <mergeCell ref="S1051:T1051"/>
    <mergeCell ref="U1051:V1051"/>
    <mergeCell ref="S1066:T1066"/>
    <mergeCell ref="W1041:X1041"/>
    <mergeCell ref="K1066:N1066"/>
    <mergeCell ref="AA1045:AB1045"/>
    <mergeCell ref="S1045:T1045"/>
    <mergeCell ref="U1045:V1045"/>
    <mergeCell ref="S1048:T1048"/>
    <mergeCell ref="U1048:V1048"/>
    <mergeCell ref="W1048:X1048"/>
    <mergeCell ref="Y1048:Z1048"/>
    <mergeCell ref="U1035:V1035"/>
    <mergeCell ref="W1035:X1035"/>
    <mergeCell ref="Y1035:Z1035"/>
    <mergeCell ref="AA1035:AB1035"/>
    <mergeCell ref="S1036:T1036"/>
    <mergeCell ref="U1036:V1036"/>
    <mergeCell ref="W1036:X1036"/>
    <mergeCell ref="AA1032:AB1032"/>
    <mergeCell ref="K1035:N1035"/>
    <mergeCell ref="O1035:P1035"/>
    <mergeCell ref="Q1035:R1035"/>
    <mergeCell ref="Q1059:R1059"/>
    <mergeCell ref="Y1038:Z1038"/>
    <mergeCell ref="AA1036:AB1036"/>
    <mergeCell ref="AA1041:AB1041"/>
    <mergeCell ref="S1035:T1035"/>
    <mergeCell ref="AA1042:AB1042"/>
    <mergeCell ref="O1032:P1032"/>
    <mergeCell ref="Q1032:R1032"/>
    <mergeCell ref="S1032:T1032"/>
    <mergeCell ref="U1032:V1032"/>
    <mergeCell ref="AA1056:AB1056"/>
    <mergeCell ref="O1059:P1059"/>
    <mergeCell ref="Y1032:Z1032"/>
    <mergeCell ref="S1059:T1059"/>
    <mergeCell ref="Q1057:R1057"/>
    <mergeCell ref="S1057:T1057"/>
    <mergeCell ref="U1057:V1057"/>
    <mergeCell ref="O1048:P1048"/>
    <mergeCell ref="Q1048:R1048"/>
    <mergeCell ref="H1041:J1042"/>
    <mergeCell ref="O1042:P1042"/>
    <mergeCell ref="Q1042:R1042"/>
    <mergeCell ref="H1044:J1045"/>
    <mergeCell ref="B1020:G1021"/>
    <mergeCell ref="K1045:N1045"/>
    <mergeCell ref="O1045:P1045"/>
    <mergeCell ref="Q1045:R1045"/>
    <mergeCell ref="K1024:N1024"/>
    <mergeCell ref="B1041:G1042"/>
    <mergeCell ref="O1044:P1044"/>
    <mergeCell ref="Q1044:R1044"/>
    <mergeCell ref="K1044:N1044"/>
    <mergeCell ref="K1059:N1059"/>
    <mergeCell ref="Q1060:R1060"/>
    <mergeCell ref="Q1039:R1039"/>
    <mergeCell ref="H1020:J1021"/>
    <mergeCell ref="H1023:J1024"/>
    <mergeCell ref="H1035:J1036"/>
    <mergeCell ref="O1021:P1021"/>
    <mergeCell ref="Q1024:R1024"/>
    <mergeCell ref="O1024:P1024"/>
    <mergeCell ref="B1053:G1054"/>
    <mergeCell ref="H1029:J1030"/>
    <mergeCell ref="K1029:N1029"/>
    <mergeCell ref="O1029:P1029"/>
    <mergeCell ref="Q1029:R1029"/>
    <mergeCell ref="B1047:G1048"/>
    <mergeCell ref="K1060:N1060"/>
    <mergeCell ref="O1060:P1060"/>
    <mergeCell ref="B1059:G1060"/>
    <mergeCell ref="K1065:N1065"/>
    <mergeCell ref="O1065:P1065"/>
    <mergeCell ref="Q1065:R1065"/>
    <mergeCell ref="Y1042:Z1042"/>
    <mergeCell ref="K1042:N1042"/>
    <mergeCell ref="S1024:T1024"/>
    <mergeCell ref="U1024:V1024"/>
    <mergeCell ref="W1024:X1024"/>
    <mergeCell ref="AA1024:AB1024"/>
    <mergeCell ref="Y1024:Z1024"/>
    <mergeCell ref="W1026:X1026"/>
    <mergeCell ref="Y1026:Z1026"/>
    <mergeCell ref="AA1026:AB1026"/>
    <mergeCell ref="AA1039:AB1039"/>
    <mergeCell ref="K1038:N1038"/>
    <mergeCell ref="O1038:P1038"/>
    <mergeCell ref="Q1038:R1038"/>
    <mergeCell ref="S1038:T1038"/>
    <mergeCell ref="U1038:V1038"/>
    <mergeCell ref="W1038:X1038"/>
    <mergeCell ref="B1035:G1036"/>
    <mergeCell ref="K1039:N1039"/>
    <mergeCell ref="O1039:P1039"/>
    <mergeCell ref="B1038:G1039"/>
    <mergeCell ref="K1036:N1036"/>
    <mergeCell ref="O1036:P1036"/>
    <mergeCell ref="Q1036:R1036"/>
    <mergeCell ref="K1048:N1048"/>
    <mergeCell ref="B1073:AE1073"/>
    <mergeCell ref="O1078:AB1078"/>
    <mergeCell ref="B1079:G1080"/>
    <mergeCell ref="AC1068:AE1069"/>
    <mergeCell ref="K1068:N1068"/>
    <mergeCell ref="B1068:G1069"/>
    <mergeCell ref="C1075:AE1075"/>
    <mergeCell ref="C1076:AE1076"/>
    <mergeCell ref="K1041:N1041"/>
    <mergeCell ref="O1041:P1041"/>
    <mergeCell ref="Q1041:R1041"/>
    <mergeCell ref="B1065:G1066"/>
    <mergeCell ref="K1047:N1047"/>
    <mergeCell ref="H1038:J1039"/>
    <mergeCell ref="H1047:J1048"/>
    <mergeCell ref="H1059:J1060"/>
    <mergeCell ref="H1065:J1066"/>
    <mergeCell ref="H1068:J1069"/>
    <mergeCell ref="B1044:G1045"/>
    <mergeCell ref="U1041:V1041"/>
    <mergeCell ref="O1079:P1079"/>
    <mergeCell ref="Q1079:R1079"/>
    <mergeCell ref="S1079:T1079"/>
    <mergeCell ref="U1079:V1079"/>
    <mergeCell ref="W1079:X1079"/>
    <mergeCell ref="Y1079:Z1079"/>
    <mergeCell ref="AA1079:AB1079"/>
    <mergeCell ref="O1080:P1080"/>
    <mergeCell ref="Q1080:R1080"/>
    <mergeCell ref="S1080:T1080"/>
    <mergeCell ref="U1080:V1080"/>
    <mergeCell ref="W1080:X1080"/>
    <mergeCell ref="AG1008:AG1009"/>
    <mergeCell ref="AG1011:AG1012"/>
    <mergeCell ref="AG1014:AG1015"/>
    <mergeCell ref="AG1017:AG1018"/>
    <mergeCell ref="AG1020:AG1021"/>
    <mergeCell ref="AG1023:AG1024"/>
    <mergeCell ref="AG1035:AG1036"/>
    <mergeCell ref="AG1038:AG1039"/>
    <mergeCell ref="AG1041:AG1042"/>
    <mergeCell ref="AG1044:AG1045"/>
    <mergeCell ref="AG1047:AG1048"/>
    <mergeCell ref="AG1059:AG1060"/>
    <mergeCell ref="AG1065:AG1066"/>
    <mergeCell ref="AG1068:AG1069"/>
    <mergeCell ref="AC1047:AE1048"/>
    <mergeCell ref="AC1020:AE1021"/>
    <mergeCell ref="AC1017:AE1018"/>
    <mergeCell ref="AC1032:AE1033"/>
    <mergeCell ref="AC1014:AE1015"/>
    <mergeCell ref="AC1029:AE1030"/>
    <mergeCell ref="AG1050:AG1051"/>
    <mergeCell ref="AC1044:AE1045"/>
    <mergeCell ref="AC1041:AE1042"/>
    <mergeCell ref="AC1038:AE1039"/>
    <mergeCell ref="AC1035:AE1036"/>
    <mergeCell ref="AC1023:AE1024"/>
    <mergeCell ref="AC1065:AE1066"/>
    <mergeCell ref="AC1059:AE1060"/>
    <mergeCell ref="AG1053:AG1054"/>
    <mergeCell ref="AG1056:AG1057"/>
    <mergeCell ref="Y1080:Z1080"/>
    <mergeCell ref="AA1080:AB1080"/>
    <mergeCell ref="K1085:N1085"/>
    <mergeCell ref="O1085:P1085"/>
    <mergeCell ref="Q1085:R1085"/>
    <mergeCell ref="S1085:T1085"/>
    <mergeCell ref="U1085:V1085"/>
    <mergeCell ref="O1084:P1084"/>
    <mergeCell ref="Q1084:R1084"/>
    <mergeCell ref="S1084:T1084"/>
    <mergeCell ref="U1084:V1084"/>
    <mergeCell ref="W1084:X1084"/>
    <mergeCell ref="Y1084:Z1084"/>
    <mergeCell ref="AA1084:AB1084"/>
    <mergeCell ref="AG1087:AG1088"/>
    <mergeCell ref="K1091:N1091"/>
    <mergeCell ref="O1091:P1091"/>
    <mergeCell ref="Q1091:R1091"/>
    <mergeCell ref="S1091:T1091"/>
    <mergeCell ref="U1091:V1091"/>
    <mergeCell ref="W1091:X1091"/>
    <mergeCell ref="Y1091:Z1091"/>
    <mergeCell ref="AA1091:AB1091"/>
    <mergeCell ref="U1088:V1088"/>
    <mergeCell ref="AG1084:AG1085"/>
    <mergeCell ref="Q1100:R1100"/>
    <mergeCell ref="S1100:T1100"/>
    <mergeCell ref="U1100:V1100"/>
    <mergeCell ref="W1100:X1100"/>
    <mergeCell ref="Y1100:Z1100"/>
    <mergeCell ref="AA1100:AB1100"/>
    <mergeCell ref="AC1090:AE1091"/>
    <mergeCell ref="AC1093:AE1094"/>
    <mergeCell ref="AC1096:AE1097"/>
    <mergeCell ref="AC1099:AE1100"/>
    <mergeCell ref="AG1090:AG1091"/>
    <mergeCell ref="Y1099:Z1099"/>
    <mergeCell ref="Q1094:R1094"/>
    <mergeCell ref="S1094:T1094"/>
    <mergeCell ref="AG1099:AG1100"/>
    <mergeCell ref="AG1096:AG1097"/>
    <mergeCell ref="U1094:V1094"/>
    <mergeCell ref="W1094:X1094"/>
    <mergeCell ref="Q1096:R1096"/>
    <mergeCell ref="S1096:T1096"/>
    <mergeCell ref="U1096:V1096"/>
    <mergeCell ref="W1096:X1096"/>
    <mergeCell ref="AG1093:AG1094"/>
    <mergeCell ref="S1097:T1097"/>
    <mergeCell ref="Q1093:R1093"/>
    <mergeCell ref="S1093:T1093"/>
    <mergeCell ref="U1093:V1093"/>
    <mergeCell ref="W1093:X1093"/>
    <mergeCell ref="Y1093:Z1093"/>
    <mergeCell ref="AA1093:AB1093"/>
    <mergeCell ref="B1126:G1127"/>
    <mergeCell ref="B1129:G1130"/>
    <mergeCell ref="H1132:J1133"/>
    <mergeCell ref="H1135:J1136"/>
    <mergeCell ref="Q1102:R1102"/>
    <mergeCell ref="S1102:T1102"/>
    <mergeCell ref="U1102:V1102"/>
    <mergeCell ref="W1102:X1102"/>
    <mergeCell ref="U1106:V1106"/>
    <mergeCell ref="W1106:X1106"/>
    <mergeCell ref="Y1106:Z1106"/>
    <mergeCell ref="K1115:N1115"/>
    <mergeCell ref="O1115:P1115"/>
    <mergeCell ref="Q1115:R1115"/>
    <mergeCell ref="W1117:X1117"/>
    <mergeCell ref="Y1117:Z1117"/>
    <mergeCell ref="Q1133:R1133"/>
    <mergeCell ref="S1133:T1133"/>
    <mergeCell ref="U1133:V1133"/>
    <mergeCell ref="W1133:X1133"/>
    <mergeCell ref="Y1133:Z1133"/>
    <mergeCell ref="K1108:N1108"/>
    <mergeCell ref="O1108:P1108"/>
    <mergeCell ref="B1108:G1109"/>
    <mergeCell ref="B1111:G1112"/>
    <mergeCell ref="K1103:N1103"/>
    <mergeCell ref="S1106:T1106"/>
    <mergeCell ref="Q1103:R1103"/>
    <mergeCell ref="S1103:T1103"/>
    <mergeCell ref="U1103:V1103"/>
    <mergeCell ref="W1103:X1103"/>
    <mergeCell ref="Y1103:Z1103"/>
    <mergeCell ref="B1096:G1097"/>
    <mergeCell ref="O1097:P1097"/>
    <mergeCell ref="H1126:J1127"/>
    <mergeCell ref="H1129:J1130"/>
    <mergeCell ref="B1132:G1133"/>
    <mergeCell ref="K1123:N1123"/>
    <mergeCell ref="H1096:J1097"/>
    <mergeCell ref="O1103:P1103"/>
    <mergeCell ref="B1099:G1100"/>
    <mergeCell ref="B1135:G1136"/>
    <mergeCell ref="K1127:N1127"/>
    <mergeCell ref="O1127:P1127"/>
    <mergeCell ref="Q1127:R1127"/>
    <mergeCell ref="S1127:T1127"/>
    <mergeCell ref="U1127:V1127"/>
    <mergeCell ref="K1097:N1097"/>
    <mergeCell ref="K1100:N1100"/>
    <mergeCell ref="B1120:G1121"/>
    <mergeCell ref="B1123:G1124"/>
    <mergeCell ref="K1118:N1118"/>
    <mergeCell ref="O1118:P1118"/>
    <mergeCell ref="B1105:G1106"/>
    <mergeCell ref="K1105:N1105"/>
    <mergeCell ref="O1105:P1105"/>
    <mergeCell ref="B1102:G1103"/>
    <mergeCell ref="H1099:J1100"/>
    <mergeCell ref="H1102:J1103"/>
    <mergeCell ref="K1120:N1120"/>
    <mergeCell ref="B1114:G1115"/>
    <mergeCell ref="B1117:G1118"/>
    <mergeCell ref="K1112:N1112"/>
    <mergeCell ref="O1112:P1112"/>
    <mergeCell ref="H1105:J1106"/>
    <mergeCell ref="O1120:P1120"/>
    <mergeCell ref="K1121:N1121"/>
    <mergeCell ref="O1121:P1121"/>
    <mergeCell ref="O1123:P1123"/>
    <mergeCell ref="H1114:J1115"/>
    <mergeCell ref="H1117:J1118"/>
    <mergeCell ref="H1120:J1121"/>
    <mergeCell ref="H1123:J1124"/>
    <mergeCell ref="AA1114:AB1114"/>
    <mergeCell ref="O1100:P1100"/>
    <mergeCell ref="AA1096:AB1096"/>
    <mergeCell ref="K1102:N1102"/>
    <mergeCell ref="U1097:V1097"/>
    <mergeCell ref="U1108:V1108"/>
    <mergeCell ref="W1108:X1108"/>
    <mergeCell ref="Y1108:Z1108"/>
    <mergeCell ref="Q1097:R1097"/>
    <mergeCell ref="O1102:P1102"/>
    <mergeCell ref="O1096:P1096"/>
    <mergeCell ref="Y1102:Z1102"/>
    <mergeCell ref="AA1102:AB1102"/>
    <mergeCell ref="W1097:X1097"/>
    <mergeCell ref="Y1097:Z1097"/>
    <mergeCell ref="AA1097:AB1097"/>
    <mergeCell ref="K1096:N1096"/>
    <mergeCell ref="Q1099:R1099"/>
    <mergeCell ref="S1099:T1099"/>
    <mergeCell ref="AA1106:AB1106"/>
    <mergeCell ref="AA1105:AB1105"/>
    <mergeCell ref="AA1103:AB1103"/>
    <mergeCell ref="W1111:X1111"/>
    <mergeCell ref="K1099:N1099"/>
    <mergeCell ref="O1099:P1099"/>
    <mergeCell ref="K1114:N1114"/>
    <mergeCell ref="O1114:P1114"/>
    <mergeCell ref="K1130:N1130"/>
    <mergeCell ref="O1130:P1130"/>
    <mergeCell ref="Q1130:R1130"/>
    <mergeCell ref="S1130:T1130"/>
    <mergeCell ref="U1130:V1130"/>
    <mergeCell ref="W1130:X1130"/>
    <mergeCell ref="Y1130:Z1130"/>
    <mergeCell ref="Y1111:Z1111"/>
    <mergeCell ref="Q1121:R1121"/>
    <mergeCell ref="S1121:T1121"/>
    <mergeCell ref="S1111:T1111"/>
    <mergeCell ref="U1111:V1111"/>
    <mergeCell ref="K1109:N1109"/>
    <mergeCell ref="O1109:P1109"/>
    <mergeCell ref="Q1112:R1112"/>
    <mergeCell ref="Y1121:Z1121"/>
    <mergeCell ref="Q1124:R1124"/>
    <mergeCell ref="S1124:T1124"/>
    <mergeCell ref="U1124:V1124"/>
    <mergeCell ref="W1124:X1124"/>
    <mergeCell ref="Y1124:Z1124"/>
    <mergeCell ref="W1120:X1120"/>
    <mergeCell ref="W1112:X1112"/>
    <mergeCell ref="Y1112:Z1112"/>
    <mergeCell ref="Q1117:R1117"/>
    <mergeCell ref="S1117:T1117"/>
    <mergeCell ref="U1117:V1117"/>
    <mergeCell ref="K1111:N1111"/>
    <mergeCell ref="Q1106:R1106"/>
    <mergeCell ref="S1112:T1112"/>
    <mergeCell ref="U1112:V1112"/>
    <mergeCell ref="S1210:T1210"/>
    <mergeCell ref="U1210:V1210"/>
    <mergeCell ref="K1132:N1132"/>
    <mergeCell ref="O1132:P1132"/>
    <mergeCell ref="K1124:N1124"/>
    <mergeCell ref="O1124:P1124"/>
    <mergeCell ref="AA1127:AB1127"/>
    <mergeCell ref="AA1130:AB1130"/>
    <mergeCell ref="U1123:V1123"/>
    <mergeCell ref="W1123:X1123"/>
    <mergeCell ref="Y1123:Z1123"/>
    <mergeCell ref="W1184:X1184"/>
    <mergeCell ref="K1174:N1174"/>
    <mergeCell ref="AA1112:AB1112"/>
    <mergeCell ref="O1111:P1111"/>
    <mergeCell ref="W1118:X1118"/>
    <mergeCell ref="Y1118:Z1118"/>
    <mergeCell ref="AA1118:AB1118"/>
    <mergeCell ref="S1115:T1115"/>
    <mergeCell ref="U1115:V1115"/>
    <mergeCell ref="W1115:X1115"/>
    <mergeCell ref="Y1115:Z1115"/>
    <mergeCell ref="Q1118:R1118"/>
    <mergeCell ref="S1118:T1118"/>
    <mergeCell ref="K1129:N1129"/>
    <mergeCell ref="O1129:P1129"/>
    <mergeCell ref="Q1129:R1129"/>
    <mergeCell ref="S1129:T1129"/>
    <mergeCell ref="U1129:V1129"/>
    <mergeCell ref="AC1135:AE1136"/>
    <mergeCell ref="AC1138:AE1139"/>
    <mergeCell ref="AA1099:AB1099"/>
    <mergeCell ref="AA1135:AB1135"/>
    <mergeCell ref="AA1138:AB1138"/>
    <mergeCell ref="AA1111:AB1111"/>
    <mergeCell ref="AA1120:AB1120"/>
    <mergeCell ref="Q1109:R1109"/>
    <mergeCell ref="S1109:T1109"/>
    <mergeCell ref="U1109:V1109"/>
    <mergeCell ref="W1109:X1109"/>
    <mergeCell ref="Y1109:Z1109"/>
    <mergeCell ref="Q1114:R1114"/>
    <mergeCell ref="S1114:T1114"/>
    <mergeCell ref="U1114:V1114"/>
    <mergeCell ref="W1114:X1114"/>
    <mergeCell ref="Y1114:Z1114"/>
    <mergeCell ref="AA1117:AB1117"/>
    <mergeCell ref="AA1109:AB1109"/>
    <mergeCell ref="AA1121:AB1121"/>
    <mergeCell ref="U1099:V1099"/>
    <mergeCell ref="W1099:X1099"/>
    <mergeCell ref="S1108:T1108"/>
    <mergeCell ref="Q1105:R1105"/>
    <mergeCell ref="U1138:V1138"/>
    <mergeCell ref="W1138:X1138"/>
    <mergeCell ref="AC1102:AE1103"/>
    <mergeCell ref="S1105:T1105"/>
    <mergeCell ref="U1105:V1105"/>
    <mergeCell ref="W1105:X1105"/>
    <mergeCell ref="Q1108:R1108"/>
    <mergeCell ref="Q1111:R1111"/>
    <mergeCell ref="O1106:P1106"/>
    <mergeCell ref="AA1115:AB1115"/>
    <mergeCell ref="AA1123:AB1123"/>
    <mergeCell ref="AC1105:AE1106"/>
    <mergeCell ref="H1138:J1139"/>
    <mergeCell ref="K1138:N1138"/>
    <mergeCell ref="O1138:P1138"/>
    <mergeCell ref="Y1177:Z1177"/>
    <mergeCell ref="AA1177:AB1177"/>
    <mergeCell ref="B1159:G1160"/>
    <mergeCell ref="B1162:G1163"/>
    <mergeCell ref="K1166:N1166"/>
    <mergeCell ref="O1166:P1166"/>
    <mergeCell ref="Q1166:R1166"/>
    <mergeCell ref="S1166:T1166"/>
    <mergeCell ref="U1166:V1166"/>
    <mergeCell ref="W1166:X1166"/>
    <mergeCell ref="Y1166:Z1166"/>
    <mergeCell ref="AA1139:AB1139"/>
    <mergeCell ref="Y1139:Z1139"/>
    <mergeCell ref="AA1166:AB1166"/>
    <mergeCell ref="U1165:V1165"/>
    <mergeCell ref="W1165:X1165"/>
    <mergeCell ref="Y1165:Z1165"/>
    <mergeCell ref="AA1165:AB1165"/>
    <mergeCell ref="A1143:B1143"/>
    <mergeCell ref="O1169:P1169"/>
    <mergeCell ref="Q1169:R1169"/>
    <mergeCell ref="S1169:T1169"/>
    <mergeCell ref="U1171:V1171"/>
    <mergeCell ref="W1171:X1171"/>
    <mergeCell ref="Y1138:Z1138"/>
    <mergeCell ref="B470:AE470"/>
    <mergeCell ref="C472:AD472"/>
    <mergeCell ref="B1138:G1139"/>
    <mergeCell ref="K1162:N1162"/>
    <mergeCell ref="O1162:P1162"/>
    <mergeCell ref="Q1162:R1162"/>
    <mergeCell ref="B1145:AE1145"/>
    <mergeCell ref="O1150:AB1150"/>
    <mergeCell ref="B1151:G1152"/>
    <mergeCell ref="O1151:P1151"/>
    <mergeCell ref="Q1151:R1151"/>
    <mergeCell ref="C1147:AD1147"/>
    <mergeCell ref="AG1138:AG1139"/>
    <mergeCell ref="AG1135:AG1136"/>
    <mergeCell ref="AG1132:AG1133"/>
    <mergeCell ref="AG1129:AG1130"/>
    <mergeCell ref="AG1126:AG1127"/>
    <mergeCell ref="AG1123:AG1124"/>
    <mergeCell ref="AG1120:AG1121"/>
    <mergeCell ref="AG1117:AG1118"/>
    <mergeCell ref="AG1114:AG1115"/>
    <mergeCell ref="AG1111:AG1112"/>
    <mergeCell ref="AG1105:AG1106"/>
    <mergeCell ref="AG1108:AG1109"/>
    <mergeCell ref="AG1102:AG1103"/>
    <mergeCell ref="O497:Q497"/>
    <mergeCell ref="K892:N892"/>
    <mergeCell ref="AC1126:AE1127"/>
    <mergeCell ref="AC684:AE684"/>
    <mergeCell ref="C692:N692"/>
    <mergeCell ref="AC1129:AE1130"/>
    <mergeCell ref="AC1132:AE1133"/>
    <mergeCell ref="AA1235:AB1235"/>
    <mergeCell ref="K1238:N1238"/>
    <mergeCell ref="O1238:P1238"/>
    <mergeCell ref="Q1238:R1238"/>
    <mergeCell ref="S1238:T1238"/>
    <mergeCell ref="U1238:V1238"/>
    <mergeCell ref="W1238:X1238"/>
    <mergeCell ref="Y1238:Z1238"/>
    <mergeCell ref="AA1238:AB1238"/>
    <mergeCell ref="K1240:N1240"/>
    <mergeCell ref="O1240:P1240"/>
    <mergeCell ref="Q1240:R1240"/>
    <mergeCell ref="S1240:T1240"/>
    <mergeCell ref="Y1243:Z1243"/>
    <mergeCell ref="AA1243:AB1243"/>
    <mergeCell ref="K1244:N1244"/>
    <mergeCell ref="O1244:P1244"/>
    <mergeCell ref="Q1235:R1235"/>
    <mergeCell ref="S1235:T1235"/>
    <mergeCell ref="Y1225:Z1225"/>
    <mergeCell ref="BD853:BE857"/>
    <mergeCell ref="W114:AB115"/>
    <mergeCell ref="O882:P882"/>
    <mergeCell ref="U883:V883"/>
    <mergeCell ref="W883:X883"/>
    <mergeCell ref="Y883:Z883"/>
    <mergeCell ref="AA883:AB883"/>
    <mergeCell ref="E125:J125"/>
    <mergeCell ref="K125:P125"/>
    <mergeCell ref="Q125:V125"/>
    <mergeCell ref="W125:AB125"/>
    <mergeCell ref="K126:M126"/>
    <mergeCell ref="N126:P126"/>
    <mergeCell ref="E127:G127"/>
    <mergeCell ref="H127:J127"/>
    <mergeCell ref="D485:J486"/>
    <mergeCell ref="K485:AC486"/>
    <mergeCell ref="AG882:AG883"/>
    <mergeCell ref="AN866:AN867"/>
    <mergeCell ref="B864:G864"/>
    <mergeCell ref="H864:J864"/>
    <mergeCell ref="L491:N492"/>
    <mergeCell ref="L494:N495"/>
    <mergeCell ref="L497:N497"/>
    <mergeCell ref="Z474:AE474"/>
    <mergeCell ref="C494:K495"/>
    <mergeCell ref="C508:AD508"/>
    <mergeCell ref="AO866:AO867"/>
    <mergeCell ref="AC431:AE431"/>
    <mergeCell ref="AP866:AP867"/>
    <mergeCell ref="U875:V875"/>
    <mergeCell ref="AC1108:AE1109"/>
    <mergeCell ref="AC1111:AE1112"/>
    <mergeCell ref="AC1114:AE1115"/>
    <mergeCell ref="AC1117:AE1118"/>
    <mergeCell ref="AC1120:AE1121"/>
    <mergeCell ref="AC1123:AE1124"/>
    <mergeCell ref="H1108:J1109"/>
    <mergeCell ref="H1111:J1112"/>
    <mergeCell ref="Y1096:Z1096"/>
    <mergeCell ref="AC630:AE630"/>
    <mergeCell ref="Y866:Z866"/>
    <mergeCell ref="AA866:AB866"/>
    <mergeCell ref="O892:P892"/>
    <mergeCell ref="U886:V886"/>
    <mergeCell ref="W886:X886"/>
    <mergeCell ref="AA862:AB862"/>
    <mergeCell ref="K864:N864"/>
    <mergeCell ref="O864:AB864"/>
    <mergeCell ref="Q875:R875"/>
    <mergeCell ref="Q775:T775"/>
    <mergeCell ref="V775:X775"/>
    <mergeCell ref="Z775:AC775"/>
    <mergeCell ref="Q779:T779"/>
    <mergeCell ref="V779:X779"/>
    <mergeCell ref="Z779:AC779"/>
    <mergeCell ref="B764:P764"/>
    <mergeCell ref="AA1108:AB1108"/>
    <mergeCell ref="S886:T886"/>
    <mergeCell ref="S875:T875"/>
    <mergeCell ref="W875:X875"/>
    <mergeCell ref="Y875:Z875"/>
    <mergeCell ref="K1106:N1106"/>
    <mergeCell ref="K127:M127"/>
    <mergeCell ref="Q477:S477"/>
    <mergeCell ref="T477:V477"/>
    <mergeCell ref="Q474:V474"/>
    <mergeCell ref="W474:Y475"/>
    <mergeCell ref="B456:P456"/>
    <mergeCell ref="Z448:AB448"/>
    <mergeCell ref="U862:V862"/>
    <mergeCell ref="W862:X862"/>
    <mergeCell ref="S885:T885"/>
    <mergeCell ref="B127:D127"/>
    <mergeCell ref="B638:P638"/>
    <mergeCell ref="Q638:S638"/>
    <mergeCell ref="B760:P760"/>
    <mergeCell ref="V760:X760"/>
    <mergeCell ref="Z475:AB475"/>
    <mergeCell ref="K867:N867"/>
    <mergeCell ref="O867:P867"/>
    <mergeCell ref="Q867:R867"/>
    <mergeCell ref="S867:T867"/>
    <mergeCell ref="B779:P779"/>
    <mergeCell ref="Q435:S435"/>
    <mergeCell ref="Q697:R697"/>
    <mergeCell ref="U867:V867"/>
    <mergeCell ref="W867:X867"/>
    <mergeCell ref="T475:V475"/>
    <mergeCell ref="B427:P427"/>
    <mergeCell ref="W460:Y460"/>
    <mergeCell ref="Z460:AB460"/>
    <mergeCell ref="Q464:S464"/>
    <mergeCell ref="T464:V464"/>
    <mergeCell ref="B877:G877"/>
    <mergeCell ref="B885:G886"/>
    <mergeCell ref="Y867:Z867"/>
    <mergeCell ref="AC877:AE877"/>
    <mergeCell ref="B871:AE871"/>
    <mergeCell ref="O873:AB873"/>
    <mergeCell ref="B874:G875"/>
    <mergeCell ref="O874:P874"/>
    <mergeCell ref="Q874:R874"/>
    <mergeCell ref="AA886:AB886"/>
    <mergeCell ref="K885:N885"/>
    <mergeCell ref="O885:P885"/>
    <mergeCell ref="AA885:AB885"/>
    <mergeCell ref="Q885:R885"/>
    <mergeCell ref="AG885:AG886"/>
    <mergeCell ref="AG891:AG892"/>
    <mergeCell ref="AC866:AE867"/>
    <mergeCell ref="B888:G889"/>
    <mergeCell ref="K886:N886"/>
    <mergeCell ref="O886:P886"/>
    <mergeCell ref="Q886:R886"/>
    <mergeCell ref="AA867:AB867"/>
    <mergeCell ref="Y886:Z886"/>
    <mergeCell ref="H877:J877"/>
    <mergeCell ref="U874:V874"/>
    <mergeCell ref="W874:X874"/>
    <mergeCell ref="Y874:Z874"/>
    <mergeCell ref="H888:J889"/>
    <mergeCell ref="AG888:AG889"/>
    <mergeCell ref="K889:N889"/>
    <mergeCell ref="O889:P889"/>
    <mergeCell ref="Q889:R889"/>
    <mergeCell ref="S889:T889"/>
    <mergeCell ref="Y898:Z898"/>
    <mergeCell ref="AC897:AE898"/>
    <mergeCell ref="AC900:AE901"/>
    <mergeCell ref="AA898:AB898"/>
    <mergeCell ref="AA900:AB900"/>
    <mergeCell ref="O900:P900"/>
    <mergeCell ref="AM866:AM867"/>
    <mergeCell ref="AA891:AB891"/>
    <mergeCell ref="K877:N877"/>
    <mergeCell ref="O877:AB877"/>
    <mergeCell ref="S874:T874"/>
    <mergeCell ref="AC879:AE880"/>
    <mergeCell ref="AC882:AE883"/>
    <mergeCell ref="AC885:AE886"/>
    <mergeCell ref="AA874:AB874"/>
    <mergeCell ref="O875:P875"/>
    <mergeCell ref="AG866:AG867"/>
    <mergeCell ref="AG879:AG880"/>
    <mergeCell ref="S895:T895"/>
    <mergeCell ref="Y900:Z900"/>
    <mergeCell ref="U889:V889"/>
    <mergeCell ref="W889:X889"/>
    <mergeCell ref="Y889:Z889"/>
    <mergeCell ref="AA875:AB875"/>
    <mergeCell ref="K879:N879"/>
    <mergeCell ref="T686:V686"/>
    <mergeCell ref="O693:P693"/>
    <mergeCell ref="Q693:R693"/>
    <mergeCell ref="W690:Y690"/>
    <mergeCell ref="W697:X697"/>
    <mergeCell ref="C695:E695"/>
    <mergeCell ref="F695:H695"/>
    <mergeCell ref="I695:N695"/>
    <mergeCell ref="AC655:AE655"/>
    <mergeCell ref="B659:P659"/>
    <mergeCell ref="Q659:S659"/>
    <mergeCell ref="AC729:AD729"/>
    <mergeCell ref="I731:AA732"/>
    <mergeCell ref="C735:F736"/>
    <mergeCell ref="G735:I736"/>
    <mergeCell ref="K735:N736"/>
    <mergeCell ref="AG900:AG901"/>
    <mergeCell ref="K901:N901"/>
    <mergeCell ref="O901:P901"/>
    <mergeCell ref="Q901:R901"/>
    <mergeCell ref="S901:T901"/>
    <mergeCell ref="U901:V901"/>
    <mergeCell ref="W901:X901"/>
    <mergeCell ref="Y901:Z901"/>
    <mergeCell ref="AA901:AB901"/>
    <mergeCell ref="AG897:AG898"/>
    <mergeCell ref="K898:N898"/>
    <mergeCell ref="O898:P898"/>
    <mergeCell ref="Q898:R898"/>
    <mergeCell ref="S898:T898"/>
    <mergeCell ref="U898:V898"/>
    <mergeCell ref="W898:X898"/>
    <mergeCell ref="Z444:AB444"/>
    <mergeCell ref="AC444:AE444"/>
    <mergeCell ref="B448:P448"/>
    <mergeCell ref="Q448:S448"/>
    <mergeCell ref="T448:V448"/>
    <mergeCell ref="W448:Y448"/>
    <mergeCell ref="AC448:AE448"/>
    <mergeCell ref="T435:V435"/>
    <mergeCell ref="W435:Y435"/>
    <mergeCell ref="Z435:AB435"/>
    <mergeCell ref="AC435:AE435"/>
    <mergeCell ref="B431:P431"/>
    <mergeCell ref="Q431:S431"/>
    <mergeCell ref="T431:V431"/>
    <mergeCell ref="AC456:AE456"/>
    <mergeCell ref="W431:Y431"/>
    <mergeCell ref="AG894:AG895"/>
    <mergeCell ref="U895:V895"/>
    <mergeCell ref="W895:X895"/>
    <mergeCell ref="Y895:Z895"/>
    <mergeCell ref="AA889:AB889"/>
    <mergeCell ref="U891:V891"/>
    <mergeCell ref="W891:X891"/>
    <mergeCell ref="Y891:Z891"/>
    <mergeCell ref="AA892:AB892"/>
    <mergeCell ref="K895:N895"/>
    <mergeCell ref="O895:P895"/>
    <mergeCell ref="AC891:AE892"/>
    <mergeCell ref="AC894:AE895"/>
    <mergeCell ref="AC864:AE864"/>
    <mergeCell ref="AC475:AE475"/>
    <mergeCell ref="B477:P477"/>
    <mergeCell ref="B39:AE39"/>
    <mergeCell ref="C41:AE41"/>
    <mergeCell ref="O735:U736"/>
    <mergeCell ref="W735:Z736"/>
    <mergeCell ref="AA735:AC736"/>
    <mergeCell ref="Q726:AD726"/>
    <mergeCell ref="C727:J729"/>
    <mergeCell ref="Q727:R727"/>
    <mergeCell ref="S727:T727"/>
    <mergeCell ref="U727:V727"/>
    <mergeCell ref="W727:X727"/>
    <mergeCell ref="Y727:Z727"/>
    <mergeCell ref="AA727:AB727"/>
    <mergeCell ref="AC727:AD727"/>
    <mergeCell ref="O728:P728"/>
    <mergeCell ref="Q728:R728"/>
    <mergeCell ref="S728:T728"/>
    <mergeCell ref="U728:V728"/>
    <mergeCell ref="W728:X728"/>
    <mergeCell ref="Y728:Z728"/>
    <mergeCell ref="AA728:AB728"/>
    <mergeCell ref="AC728:AD728"/>
    <mergeCell ref="K729:P729"/>
    <mergeCell ref="Q729:R729"/>
    <mergeCell ref="S729:T729"/>
    <mergeCell ref="U729:V729"/>
    <mergeCell ref="W729:X729"/>
    <mergeCell ref="Y729:Z729"/>
    <mergeCell ref="AA729:AB729"/>
    <mergeCell ref="AC460:AE460"/>
    <mergeCell ref="B444:P444"/>
    <mergeCell ref="Q444:S444"/>
  </mergeCells>
  <phoneticPr fontId="34" type="noConversion"/>
  <conditionalFormatting sqref="Y137">
    <cfRule type="containsText" dxfId="810" priority="1444" operator="containsText" text="TRUE">
      <formula>NOT(ISERROR(SEARCH("TRUE",Y137)))</formula>
    </cfRule>
  </conditionalFormatting>
  <conditionalFormatting sqref="Y156">
    <cfRule type="containsText" dxfId="809" priority="1443" operator="containsText" text="TRUE">
      <formula>NOT(ISERROR(SEARCH("TRUE",Y156)))</formula>
    </cfRule>
  </conditionalFormatting>
  <conditionalFormatting sqref="Y162">
    <cfRule type="containsText" dxfId="808" priority="1442" operator="containsText" text="TRUE">
      <formula>NOT(ISERROR(SEARCH("TRUE",Y162)))</formula>
    </cfRule>
  </conditionalFormatting>
  <conditionalFormatting sqref="U164">
    <cfRule type="containsText" dxfId="807" priority="1441" operator="containsText" text="TRUE">
      <formula>NOT(ISERROR(SEARCH("TRUE",U164)))</formula>
    </cfRule>
  </conditionalFormatting>
  <conditionalFormatting sqref="AC560:AE564 N560:P564">
    <cfRule type="containsErrors" dxfId="806" priority="1439">
      <formula>ISERROR(N560)</formula>
    </cfRule>
  </conditionalFormatting>
  <conditionalFormatting sqref="Z242:AE242 AC1284">
    <cfRule type="cellIs" dxfId="805" priority="1437" operator="equal">
      <formula>0</formula>
    </cfRule>
  </conditionalFormatting>
  <conditionalFormatting sqref="Z293:AE293">
    <cfRule type="cellIs" dxfId="804" priority="1339" operator="equal">
      <formula>0</formula>
    </cfRule>
  </conditionalFormatting>
  <conditionalFormatting sqref="Z246:AE246">
    <cfRule type="cellIs" dxfId="803" priority="1352" operator="equal">
      <formula>0</formula>
    </cfRule>
  </conditionalFormatting>
  <conditionalFormatting sqref="Z297:AE297">
    <cfRule type="cellIs" dxfId="802" priority="1338" operator="equal">
      <formula>0</formula>
    </cfRule>
  </conditionalFormatting>
  <conditionalFormatting sqref="Z278:AE278">
    <cfRule type="cellIs" dxfId="801" priority="1341" operator="equal">
      <formula>0</formula>
    </cfRule>
  </conditionalFormatting>
  <conditionalFormatting sqref="Z282:AE282">
    <cfRule type="cellIs" dxfId="800" priority="1340" operator="equal">
      <formula>0</formula>
    </cfRule>
  </conditionalFormatting>
  <conditionalFormatting sqref="Z270:AE270">
    <cfRule type="cellIs" dxfId="799" priority="1343" operator="equal">
      <formula>0</formula>
    </cfRule>
  </conditionalFormatting>
  <conditionalFormatting sqref="Z274:AE274">
    <cfRule type="cellIs" dxfId="798" priority="1342" operator="equal">
      <formula>0</formula>
    </cfRule>
  </conditionalFormatting>
  <conditionalFormatting sqref="Z525:AE525">
    <cfRule type="cellIs" dxfId="797" priority="1284" operator="equal">
      <formula>0</formula>
    </cfRule>
  </conditionalFormatting>
  <conditionalFormatting sqref="Z370:AE370">
    <cfRule type="cellIs" dxfId="796" priority="1316" operator="equal">
      <formula>0</formula>
    </cfRule>
  </conditionalFormatting>
  <conditionalFormatting sqref="Z314:AE314">
    <cfRule type="cellIs" dxfId="795" priority="1335" operator="equal">
      <formula>0</formula>
    </cfRule>
  </conditionalFormatting>
  <conditionalFormatting sqref="Z318:AE318">
    <cfRule type="cellIs" dxfId="794" priority="1334" operator="equal">
      <formula>0</formula>
    </cfRule>
  </conditionalFormatting>
  <conditionalFormatting sqref="Z322:AE322">
    <cfRule type="cellIs" dxfId="793" priority="1333" operator="equal">
      <formula>0</formula>
    </cfRule>
  </conditionalFormatting>
  <conditionalFormatting sqref="Z374:AE374">
    <cfRule type="cellIs" dxfId="792" priority="1315" operator="equal">
      <formula>0</formula>
    </cfRule>
  </conditionalFormatting>
  <conditionalFormatting sqref="Z456:AE456">
    <cfRule type="cellIs" dxfId="791" priority="1291" operator="equal">
      <formula>0</formula>
    </cfRule>
  </conditionalFormatting>
  <conditionalFormatting sqref="Z301:AE301">
    <cfRule type="cellIs" dxfId="790" priority="1337" operator="equal">
      <formula>0</formula>
    </cfRule>
  </conditionalFormatting>
  <conditionalFormatting sqref="Z258:AE258">
    <cfRule type="cellIs" dxfId="789" priority="1349" operator="equal">
      <formula>0</formula>
    </cfRule>
  </conditionalFormatting>
  <conditionalFormatting sqref="Z350:AE350">
    <cfRule type="cellIs" dxfId="788" priority="1325" operator="equal">
      <formula>0</formula>
    </cfRule>
  </conditionalFormatting>
  <conditionalFormatting sqref="Z354:AE354">
    <cfRule type="cellIs" dxfId="787" priority="1324" operator="equal">
      <formula>0</formula>
    </cfRule>
  </conditionalFormatting>
  <conditionalFormatting sqref="Z358:AE358">
    <cfRule type="cellIs" dxfId="786" priority="1323" operator="equal">
      <formula>0</formula>
    </cfRule>
  </conditionalFormatting>
  <conditionalFormatting sqref="Z262:AE262">
    <cfRule type="cellIs" dxfId="785" priority="1345" operator="equal">
      <formula>0</formula>
    </cfRule>
  </conditionalFormatting>
  <conditionalFormatting sqref="Z266:AE266">
    <cfRule type="cellIs" dxfId="784" priority="1344" operator="equal">
      <formula>0</formula>
    </cfRule>
  </conditionalFormatting>
  <conditionalFormatting sqref="Z334:AE334">
    <cfRule type="cellIs" dxfId="783" priority="1329" operator="equal">
      <formula>0</formula>
    </cfRule>
  </conditionalFormatting>
  <conditionalFormatting sqref="Z712:AE712">
    <cfRule type="cellIs" dxfId="782" priority="1261" operator="equal">
      <formula>0</formula>
    </cfRule>
  </conditionalFormatting>
  <conditionalFormatting sqref="Z250:AE250">
    <cfRule type="cellIs" dxfId="781" priority="1351" operator="equal">
      <formula>0</formula>
    </cfRule>
  </conditionalFormatting>
  <conditionalFormatting sqref="Z254:AE254">
    <cfRule type="cellIs" dxfId="780" priority="1350" operator="equal">
      <formula>0</formula>
    </cfRule>
  </conditionalFormatting>
  <conditionalFormatting sqref="Z346:AE346">
    <cfRule type="cellIs" dxfId="779" priority="1326" operator="equal">
      <formula>0</formula>
    </cfRule>
  </conditionalFormatting>
  <conditionalFormatting sqref="Z517:AE517">
    <cfRule type="cellIs" dxfId="778" priority="1286" operator="equal">
      <formula>0</formula>
    </cfRule>
  </conditionalFormatting>
  <conditionalFormatting sqref="Z521:AE521">
    <cfRule type="cellIs" dxfId="777" priority="1285" operator="equal">
      <formula>0</formula>
    </cfRule>
  </conditionalFormatting>
  <conditionalFormatting sqref="Z362:AE362">
    <cfRule type="cellIs" dxfId="776" priority="1322" operator="equal">
      <formula>0</formula>
    </cfRule>
  </conditionalFormatting>
  <conditionalFormatting sqref="Z366:AE366">
    <cfRule type="cellIs" dxfId="775" priority="1321" operator="equal">
      <formula>0</formula>
    </cfRule>
  </conditionalFormatting>
  <conditionalFormatting sqref="Z326:AE326">
    <cfRule type="cellIs" dxfId="774" priority="1332" operator="equal">
      <formula>0</formula>
    </cfRule>
  </conditionalFormatting>
  <conditionalFormatting sqref="Z330:AE330">
    <cfRule type="cellIs" dxfId="773" priority="1330" operator="equal">
      <formula>0</formula>
    </cfRule>
  </conditionalFormatting>
  <conditionalFormatting sqref="Z338:AE338">
    <cfRule type="cellIs" dxfId="772" priority="1328" operator="equal">
      <formula>0</formula>
    </cfRule>
  </conditionalFormatting>
  <conditionalFormatting sqref="Z342:AE342">
    <cfRule type="cellIs" dxfId="771" priority="1327" operator="equal">
      <formula>0</formula>
    </cfRule>
  </conditionalFormatting>
  <conditionalFormatting sqref="Z667:AE667">
    <cfRule type="cellIs" dxfId="770" priority="1263" operator="equal">
      <formula>0</formula>
    </cfRule>
  </conditionalFormatting>
  <conditionalFormatting sqref="Z708:AE708">
    <cfRule type="cellIs" dxfId="769" priority="1262" operator="equal">
      <formula>0</formula>
    </cfRule>
  </conditionalFormatting>
  <conditionalFormatting sqref="Z452:AE452">
    <cfRule type="cellIs" dxfId="768" priority="1292" operator="equal">
      <formula>0</formula>
    </cfRule>
  </conditionalFormatting>
  <conditionalFormatting sqref="Z464:AE464">
    <cfRule type="cellIs" dxfId="767" priority="1289" operator="equal">
      <formula>0</formula>
    </cfRule>
  </conditionalFormatting>
  <conditionalFormatting sqref="Z663:AE663">
    <cfRule type="cellIs" dxfId="766" priority="1264" operator="equal">
      <formula>0</formula>
    </cfRule>
  </conditionalFormatting>
  <conditionalFormatting sqref="Z378:AE378">
    <cfRule type="cellIs" dxfId="765" priority="1308" operator="equal">
      <formula>0</formula>
    </cfRule>
  </conditionalFormatting>
  <conditionalFormatting sqref="Z382:AE382">
    <cfRule type="cellIs" dxfId="764" priority="1307" operator="equal">
      <formula>0</formula>
    </cfRule>
  </conditionalFormatting>
  <conditionalFormatting sqref="Z386:AE386">
    <cfRule type="cellIs" dxfId="763" priority="1306" operator="equal">
      <formula>0</formula>
    </cfRule>
  </conditionalFormatting>
  <conditionalFormatting sqref="Z390:AE390">
    <cfRule type="cellIs" dxfId="762" priority="1305" operator="equal">
      <formula>0</formula>
    </cfRule>
  </conditionalFormatting>
  <conditionalFormatting sqref="Z394:AE394">
    <cfRule type="cellIs" dxfId="761" priority="1304" operator="equal">
      <formula>0</formula>
    </cfRule>
  </conditionalFormatting>
  <conditionalFormatting sqref="Z398:AE398">
    <cfRule type="cellIs" dxfId="760" priority="1303" operator="equal">
      <formula>0</formula>
    </cfRule>
  </conditionalFormatting>
  <conditionalFormatting sqref="Z402:AE402">
    <cfRule type="cellIs" dxfId="759" priority="1302" operator="equal">
      <formula>0</formula>
    </cfRule>
  </conditionalFormatting>
  <conditionalFormatting sqref="Z410:AE410">
    <cfRule type="cellIs" dxfId="758" priority="1301" operator="equal">
      <formula>0</formula>
    </cfRule>
  </conditionalFormatting>
  <conditionalFormatting sqref="Z427:AE427">
    <cfRule type="cellIs" dxfId="757" priority="1300" operator="equal">
      <formula>0</formula>
    </cfRule>
  </conditionalFormatting>
  <conditionalFormatting sqref="Z431:AE431">
    <cfRule type="cellIs" dxfId="756" priority="1299" operator="equal">
      <formula>0</formula>
    </cfRule>
  </conditionalFormatting>
  <conditionalFormatting sqref="Z435:AE435">
    <cfRule type="cellIs" dxfId="755" priority="1298" operator="equal">
      <formula>0</formula>
    </cfRule>
  </conditionalFormatting>
  <conditionalFormatting sqref="Z444:AE444">
    <cfRule type="cellIs" dxfId="754" priority="1297" operator="equal">
      <formula>0</formula>
    </cfRule>
  </conditionalFormatting>
  <conditionalFormatting sqref="Z448:AE448">
    <cfRule type="cellIs" dxfId="753" priority="1293" operator="equal">
      <formula>0</formula>
    </cfRule>
  </conditionalFormatting>
  <conditionalFormatting sqref="Z460:AE460">
    <cfRule type="cellIs" dxfId="752" priority="1290" operator="equal">
      <formula>0</formula>
    </cfRule>
  </conditionalFormatting>
  <conditionalFormatting sqref="Z655:AE655">
    <cfRule type="cellIs" dxfId="751" priority="1266" operator="equal">
      <formula>0</formula>
    </cfRule>
  </conditionalFormatting>
  <conditionalFormatting sqref="Z659:AE659">
    <cfRule type="cellIs" dxfId="750" priority="1265" operator="equal">
      <formula>0</formula>
    </cfRule>
  </conditionalFormatting>
  <conditionalFormatting sqref="Z542:AE542">
    <cfRule type="cellIs" dxfId="749" priority="1283" operator="equal">
      <formula>0</formula>
    </cfRule>
  </conditionalFormatting>
  <conditionalFormatting sqref="Z546:AE546">
    <cfRule type="cellIs" dxfId="748" priority="1282" operator="equal">
      <formula>0</formula>
    </cfRule>
  </conditionalFormatting>
  <conditionalFormatting sqref="Z579:AE579">
    <cfRule type="cellIs" dxfId="747" priority="1280" operator="equal">
      <formula>0</formula>
    </cfRule>
  </conditionalFormatting>
  <conditionalFormatting sqref="Z583:AE583">
    <cfRule type="cellIs" dxfId="746" priority="1279" operator="equal">
      <formula>0</formula>
    </cfRule>
  </conditionalFormatting>
  <conditionalFormatting sqref="Z587:AE587">
    <cfRule type="cellIs" dxfId="745" priority="1278" operator="equal">
      <formula>0</formula>
    </cfRule>
  </conditionalFormatting>
  <conditionalFormatting sqref="Z591:AE591">
    <cfRule type="cellIs" dxfId="744" priority="1277" operator="equal">
      <formula>0</formula>
    </cfRule>
  </conditionalFormatting>
  <conditionalFormatting sqref="Z595:AE595">
    <cfRule type="cellIs" dxfId="743" priority="1276" operator="equal">
      <formula>0</formula>
    </cfRule>
  </conditionalFormatting>
  <conditionalFormatting sqref="Z599:AE599">
    <cfRule type="cellIs" dxfId="742" priority="1275" operator="equal">
      <formula>0</formula>
    </cfRule>
  </conditionalFormatting>
  <conditionalFormatting sqref="Z603:AE603">
    <cfRule type="cellIs" dxfId="741" priority="1274" operator="equal">
      <formula>0</formula>
    </cfRule>
  </conditionalFormatting>
  <conditionalFormatting sqref="Z607:AE607">
    <cfRule type="cellIs" dxfId="740" priority="1273" operator="equal">
      <formula>0</formula>
    </cfRule>
  </conditionalFormatting>
  <conditionalFormatting sqref="Z611:AE611">
    <cfRule type="cellIs" dxfId="739" priority="1272" operator="equal">
      <formula>0</formula>
    </cfRule>
  </conditionalFormatting>
  <conditionalFormatting sqref="Z615:AE615">
    <cfRule type="cellIs" dxfId="738" priority="1271" operator="equal">
      <formula>0</formula>
    </cfRule>
  </conditionalFormatting>
  <conditionalFormatting sqref="Z630:AE630">
    <cfRule type="cellIs" dxfId="737" priority="1270" operator="equal">
      <formula>0</formula>
    </cfRule>
  </conditionalFormatting>
  <conditionalFormatting sqref="Z634:AE634">
    <cfRule type="cellIs" dxfId="736" priority="1269" operator="equal">
      <formula>0</formula>
    </cfRule>
  </conditionalFormatting>
  <conditionalFormatting sqref="Z638:AE638">
    <cfRule type="cellIs" dxfId="735" priority="1268" operator="equal">
      <formula>0</formula>
    </cfRule>
  </conditionalFormatting>
  <conditionalFormatting sqref="Z651:AE651">
    <cfRule type="cellIs" dxfId="734" priority="1267" operator="equal">
      <formula>0</formula>
    </cfRule>
  </conditionalFormatting>
  <conditionalFormatting sqref="Z557">
    <cfRule type="cellIs" dxfId="733" priority="937" operator="equal">
      <formula>0</formula>
    </cfRule>
  </conditionalFormatting>
  <conditionalFormatting sqref="Z744:AC744 Z748:AC748 Z752:AC752 Z756:AC756 Z760:AC760 Z764:AC764 Z775:AC775 Z779:AC779 Z783:AC783 Z787:AC787 Z791:AC791 Z795:AC795 Z799:AC799 Z803:AC803 AA818:AE818 AC879 AC981 AC984 AC987 AC990 AC993 AC1014 AC1017 AC1020 AC1038 AC1059 AC1065 AC1084 AC1087 AC1093 AC1096 AC1099 AC1102 AC1105 AC1108 AC1111 AC1114 AC1117 AC1120 AC1123 AC1126 AC1129 AC1132 AC1135 AC1138 AC1156 AC1300 AC1315:AE1315 AC1337 AC1379:AE1379 AC1383:AE1383 AC1387:AE1387 AC1392:AE1392 AC1396:AE1396">
    <cfRule type="cellIs" dxfId="732" priority="936" operator="equal">
      <formula>0</formula>
    </cfRule>
  </conditionalFormatting>
  <conditionalFormatting sqref="V818:Z818">
    <cfRule type="cellIs" dxfId="731" priority="935" operator="equal">
      <formula>0</formula>
    </cfRule>
  </conditionalFormatting>
  <conditionalFormatting sqref="AC1090">
    <cfRule type="cellIs" dxfId="730" priority="934" operator="equal">
      <formula>0</formula>
    </cfRule>
  </conditionalFormatting>
  <conditionalFormatting sqref="W557:Y557">
    <cfRule type="cellIs" dxfId="729" priority="928" operator="equal">
      <formula>0</formula>
    </cfRule>
  </conditionalFormatting>
  <conditionalFormatting sqref="AJ1149:AJ1156 AJ3:AJ4 AJ6:AJ9 AJ892:AJ893 AJ881 AJ895:AJ896 AJ898 AJ916:AJ917 AJ919:AJ920 AJ922:AJ923 AJ925:AJ926 AJ928:AJ929 AJ937:AJ938 AJ943:AJ944 AJ949:AJ950 AJ952:AJ953 AJ955 AJ970:AJ971 AJ973:AJ974 AJ976:AJ977 AJ979:AJ981 AJ983:AJ984 AJ986:AJ987 AJ989:AJ990 AJ992:AJ993 AJ997:AJ1007 AJ1009:AJ1010 AJ1012:AJ1014 AJ1016:AJ1017 AJ1019:AJ1020 AJ1022 AJ1024:AJ1025 AJ1036:AJ1038 AJ1040 AJ1042:AJ1043 AJ1045:AJ1046 AJ1048:AJ1049 AJ1061 AJ1067 AJ1086:AJ1087 AJ1089:AJ1090 AJ1092:AJ1093 AJ1095:AJ1096 AJ1098:AJ1099 AJ1101:AJ1102 AJ1104:AJ1105 AJ1107:AJ1108 AJ1110:AJ1111 AJ1113:AJ1114 AJ1116:AJ1117 AJ1119:AJ1120 AJ1122:AJ1123 AJ1125:AJ1126 AJ1128:AJ1129 AJ1131:AJ1132 AJ1134:AJ1135 AJ1137:AJ1138 AJ1142:AJ1145 AJ1158:AJ1159 AJ1161:AJ1162 AJ1164:AJ1165 AJ1167:AJ1168 AJ1170:AJ1171 AJ1173:AJ1174 AJ1176:AJ1177 AJ1179:AJ1180 AJ1182:AJ1183 AJ1185:AJ1186 AJ1188:AJ1189 AJ1191:AJ1192 AJ1194:AJ1195 AJ1197:AJ1198 AJ1200:AJ1201 AJ1203:AJ1204 AJ1206:AJ1207 AJ1209:AJ1210 AJ1227:AJ1228 AJ1230:AJ1231 AJ1233:AJ1234 AJ1236:AJ1237 AJ1239 AJ1241:AJ1243 AJ1245:AJ1246 AJ1252:AJ1261 AJ1263:AJ1264 AJ1266:AJ1267 AJ1269:AJ1270 AJ1272:AJ1273 AJ1275:AJ1276 AJ1281:AJ1282 AJ1284:AJ1285 AJ1289:AJ1301 AJ858 AJ1339:AJ1340 AJ1342:AJ1343 AJ1345:AJ1346 AJ1348:AJ1349 AJ1351:AJ1352 AJ1354:AJ1355 AJ1357:AJ1358 AJ1360:AJ1361 AJ1363:AJ1364 AJ1368:AJ1369 AJ904:AJ914 AJ958:AJ968 AJ1378:AJ1397 AJ483:AJ486 AJ508 AJ496:AJ497 AJ64:AJ120 AJ868 AJ1078:AJ1084 AJ510:AJ724 AJ848:AJ856 AJ871:AJ879 AJ1214:AJ1225 AJ1059 AJ1065 AJ1278:AJ1279 AJ1069 AJ1329:AJ1337 AJ407:AJ437 AJ1303:AJ1323 AJ1071:AJ1075 AJ443:AJ469 AJ740:AJ846 AJ931:AJ932 AJ11:AJ24 AJ1422:AJ1048576 AJ130:AJ402 AJ53:AJ60">
    <cfRule type="containsText" dxfId="728" priority="927" operator="containsText" text="ERROR">
      <formula>NOT(ISERROR(SEARCH("ERROR",AJ3)))</formula>
    </cfRule>
  </conditionalFormatting>
  <conditionalFormatting sqref="W686:Y686 W690:Y690">
    <cfRule type="cellIs" dxfId="727" priority="912" operator="equal">
      <formula>0</formula>
    </cfRule>
  </conditionalFormatting>
  <conditionalFormatting sqref="AG10">
    <cfRule type="duplicateValues" dxfId="726" priority="908"/>
  </conditionalFormatting>
  <conditionalFormatting sqref="AG2">
    <cfRule type="duplicateValues" dxfId="725" priority="906"/>
  </conditionalFormatting>
  <conditionalFormatting sqref="AG5">
    <cfRule type="duplicateValues" dxfId="724" priority="904"/>
  </conditionalFormatting>
  <conditionalFormatting sqref="Z690:AE690 Z686:AE686">
    <cfRule type="cellIs" dxfId="723" priority="903" operator="equal">
      <formula>0</formula>
    </cfRule>
  </conditionalFormatting>
  <conditionalFormatting sqref="AG121">
    <cfRule type="duplicateValues" dxfId="722" priority="900"/>
  </conditionalFormatting>
  <conditionalFormatting sqref="AG122">
    <cfRule type="duplicateValues" dxfId="721" priority="898"/>
  </conditionalFormatting>
  <conditionalFormatting sqref="AG117:AG120">
    <cfRule type="duplicateValues" dxfId="720" priority="1527"/>
  </conditionalFormatting>
  <conditionalFormatting sqref="AG128:AG129">
    <cfRule type="duplicateValues" dxfId="719" priority="896"/>
  </conditionalFormatting>
  <conditionalFormatting sqref="AG124">
    <cfRule type="duplicateValues" dxfId="718" priority="884"/>
  </conditionalFormatting>
  <conditionalFormatting sqref="AG123">
    <cfRule type="duplicateValues" dxfId="717" priority="882"/>
  </conditionalFormatting>
  <conditionalFormatting sqref="AG125">
    <cfRule type="duplicateValues" dxfId="716" priority="880"/>
  </conditionalFormatting>
  <conditionalFormatting sqref="AG127">
    <cfRule type="duplicateValues" dxfId="715" priority="878"/>
  </conditionalFormatting>
  <conditionalFormatting sqref="AG126">
    <cfRule type="duplicateValues" dxfId="714" priority="876"/>
  </conditionalFormatting>
  <conditionalFormatting sqref="B124:AE124 E127:AB127">
    <cfRule type="cellIs" dxfId="713" priority="874" operator="greaterThan">
      <formula>0</formula>
    </cfRule>
  </conditionalFormatting>
  <conditionalFormatting sqref="AG1421">
    <cfRule type="duplicateValues" dxfId="712" priority="872"/>
  </conditionalFormatting>
  <conditionalFormatting sqref="AG887">
    <cfRule type="duplicateValues" dxfId="711" priority="869"/>
  </conditionalFormatting>
  <conditionalFormatting sqref="AG884">
    <cfRule type="duplicateValues" dxfId="710" priority="867"/>
  </conditionalFormatting>
  <conditionalFormatting sqref="AC882">
    <cfRule type="cellIs" dxfId="709" priority="860" operator="equal">
      <formula>0</formula>
    </cfRule>
  </conditionalFormatting>
  <conditionalFormatting sqref="AG882">
    <cfRule type="duplicateValues" dxfId="708" priority="858"/>
  </conditionalFormatting>
  <conditionalFormatting sqref="AC885">
    <cfRule type="cellIs" dxfId="707" priority="857" operator="equal">
      <formula>0</formula>
    </cfRule>
  </conditionalFormatting>
  <conditionalFormatting sqref="AG885">
    <cfRule type="duplicateValues" dxfId="706" priority="855"/>
  </conditionalFormatting>
  <conditionalFormatting sqref="AC891">
    <cfRule type="cellIs" dxfId="705" priority="854" operator="equal">
      <formula>0</formula>
    </cfRule>
  </conditionalFormatting>
  <conditionalFormatting sqref="AG891">
    <cfRule type="duplicateValues" dxfId="704" priority="852"/>
  </conditionalFormatting>
  <conditionalFormatting sqref="AJ895:AJ896 AJ898 AJ916:AJ917 AJ919:AJ920 AJ922:AJ923 AJ925:AJ926 AJ928:AJ929 AJ937:AJ938 AJ943:AJ944 AJ949:AJ950 AJ952:AJ953 AJ955 AJ970:AJ971 AJ973:AJ974 AJ976:AJ977 AJ979:AJ981 AJ983:AJ984 AJ986:AJ987 AJ989:AJ990 AJ992:AJ993 AJ997:AJ1007 AJ1009:AJ1010 AJ1012:AJ1014 AJ1016:AJ1017 AJ1019:AJ1020 AJ1022 AJ1024:AJ1025 AJ1036:AJ1038 AJ1040 AJ1042:AJ1043 AJ1045:AJ1046 AJ1048:AJ1049 AJ1061 AJ1067 AJ1086:AJ1087 AJ1089:AJ1090 AJ1092:AJ1093 AJ1095:AJ1096 AJ1098:AJ1099 AJ1101:AJ1102 AJ1104:AJ1105 AJ1107:AJ1108 AJ1110:AJ1111 AJ1113:AJ1114 AJ1116:AJ1117 AJ1119:AJ1120 AJ1122:AJ1123 AJ1125:AJ1126 AJ1128:AJ1129 AJ1131:AJ1132 AJ1134:AJ1135 AJ1137:AJ1138 AJ1142:AJ1156 AJ1158:AJ1159 AJ1161:AJ1162 AJ1164:AJ1165 AJ1167:AJ1168 AJ1170:AJ1171 AJ1173:AJ1174 AJ1176:AJ1177 AJ1179:AJ1180 AJ1182:AJ1183 AJ1185:AJ1186 AJ1188:AJ1189 AJ1191:AJ1192 AJ1194:AJ1195 AJ1197:AJ1198 AJ1200:AJ1201 AJ1203:AJ1204 AJ1206:AJ1207 AJ1209:AJ1210 AJ1227:AJ1228 AJ1230:AJ1231 AJ1233:AJ1234 AJ1236:AJ1237 AJ1239 AJ1241:AJ1243 AJ1245:AJ1246 AJ1252:AJ1261 AJ1263:AJ1264 AJ1266:AJ1267 AJ1269:AJ1270 AJ1272:AJ1273 AJ1275:AJ1276 AJ1281:AJ1282 AJ1284:AJ1285 AJ1289:AJ1301 AJ858 AJ1339:AJ1340 AJ1342:AJ1343 AJ1345:AJ1346 AJ1348:AJ1349 AJ1351:AJ1352 AJ1354:AJ1355 AJ1357:AJ1358 AJ1360:AJ1361 AJ1363:AJ1364 AJ1368:AJ1369 AJ904:AJ914 AJ958:AJ968 AJ1378:AJ1397 AJ483:AJ486 AJ508 AJ496:AJ497 AJ868 AJ1078:AJ1084 AJ510:AJ724 AJ848:AJ856 AJ871:AJ887 AJ1214:AJ1225 AJ1059 AJ1065 AJ1278:AJ1279 AJ1069 AJ1329:AJ1337 AJ407:AJ437 AJ1303:AJ1323 AJ891:AJ893 AJ1071:AJ1075 AJ443:AJ469 AJ740:AJ846 AJ931:AJ932 AJ1:AJ24 AJ1400:AJ1048576 AJ64:AJ402 AJ53:AJ60">
    <cfRule type="containsText" dxfId="703" priority="851" operator="containsText" text="TRUE">
      <formula>NOT(ISERROR(SEARCH("TRUE",AJ1)))</formula>
    </cfRule>
  </conditionalFormatting>
  <conditionalFormatting sqref="AC894">
    <cfRule type="cellIs" dxfId="702" priority="850" operator="equal">
      <formula>0</formula>
    </cfRule>
  </conditionalFormatting>
  <conditionalFormatting sqref="AJ894">
    <cfRule type="containsText" dxfId="701" priority="849" operator="containsText" text="ERROR">
      <formula>NOT(ISERROR(SEARCH("ERROR",AJ894)))</formula>
    </cfRule>
  </conditionalFormatting>
  <conditionalFormatting sqref="AG894">
    <cfRule type="duplicateValues" dxfId="700" priority="848"/>
  </conditionalFormatting>
  <conditionalFormatting sqref="AJ894">
    <cfRule type="containsText" dxfId="699" priority="847" operator="containsText" text="TRUE">
      <formula>NOT(ISERROR(SEARCH("TRUE",AJ894)))</formula>
    </cfRule>
  </conditionalFormatting>
  <conditionalFormatting sqref="AC897">
    <cfRule type="cellIs" dxfId="698" priority="846" operator="equal">
      <formula>0</formula>
    </cfRule>
  </conditionalFormatting>
  <conditionalFormatting sqref="AJ897">
    <cfRule type="containsText" dxfId="697" priority="845" operator="containsText" text="ERROR">
      <formula>NOT(ISERROR(SEARCH("ERROR",AJ897)))</formula>
    </cfRule>
  </conditionalFormatting>
  <conditionalFormatting sqref="AG897">
    <cfRule type="duplicateValues" dxfId="696" priority="844"/>
  </conditionalFormatting>
  <conditionalFormatting sqref="AJ897">
    <cfRule type="containsText" dxfId="695" priority="843" operator="containsText" text="TRUE">
      <formula>NOT(ISERROR(SEARCH("TRUE",AJ897)))</formula>
    </cfRule>
  </conditionalFormatting>
  <conditionalFormatting sqref="AC915">
    <cfRule type="cellIs" dxfId="694" priority="842" operator="equal">
      <formula>0</formula>
    </cfRule>
  </conditionalFormatting>
  <conditionalFormatting sqref="AJ915">
    <cfRule type="containsText" dxfId="693" priority="841" operator="containsText" text="ERROR">
      <formula>NOT(ISERROR(SEARCH("ERROR",AJ915)))</formula>
    </cfRule>
  </conditionalFormatting>
  <conditionalFormatting sqref="AG915">
    <cfRule type="duplicateValues" dxfId="692" priority="840"/>
  </conditionalFormatting>
  <conditionalFormatting sqref="AJ915">
    <cfRule type="containsText" dxfId="691" priority="839" operator="containsText" text="TRUE">
      <formula>NOT(ISERROR(SEARCH("TRUE",AJ915)))</formula>
    </cfRule>
  </conditionalFormatting>
  <conditionalFormatting sqref="AC918">
    <cfRule type="cellIs" dxfId="690" priority="838" operator="equal">
      <formula>0</formula>
    </cfRule>
  </conditionalFormatting>
  <conditionalFormatting sqref="AJ918">
    <cfRule type="containsText" dxfId="689" priority="837" operator="containsText" text="ERROR">
      <formula>NOT(ISERROR(SEARCH("ERROR",AJ918)))</formula>
    </cfRule>
  </conditionalFormatting>
  <conditionalFormatting sqref="AG918">
    <cfRule type="duplicateValues" dxfId="688" priority="836"/>
  </conditionalFormatting>
  <conditionalFormatting sqref="AJ918">
    <cfRule type="containsText" dxfId="687" priority="835" operator="containsText" text="TRUE">
      <formula>NOT(ISERROR(SEARCH("TRUE",AJ918)))</formula>
    </cfRule>
  </conditionalFormatting>
  <conditionalFormatting sqref="AC921">
    <cfRule type="cellIs" dxfId="686" priority="834" operator="equal">
      <formula>0</formula>
    </cfRule>
  </conditionalFormatting>
  <conditionalFormatting sqref="AJ921">
    <cfRule type="containsText" dxfId="685" priority="833" operator="containsText" text="ERROR">
      <formula>NOT(ISERROR(SEARCH("ERROR",AJ921)))</formula>
    </cfRule>
  </conditionalFormatting>
  <conditionalFormatting sqref="AG921">
    <cfRule type="duplicateValues" dxfId="684" priority="832"/>
  </conditionalFormatting>
  <conditionalFormatting sqref="AJ921">
    <cfRule type="containsText" dxfId="683" priority="831" operator="containsText" text="TRUE">
      <formula>NOT(ISERROR(SEARCH("TRUE",AJ921)))</formula>
    </cfRule>
  </conditionalFormatting>
  <conditionalFormatting sqref="AC924">
    <cfRule type="cellIs" dxfId="682" priority="830" operator="equal">
      <formula>0</formula>
    </cfRule>
  </conditionalFormatting>
  <conditionalFormatting sqref="AJ924">
    <cfRule type="containsText" dxfId="681" priority="829" operator="containsText" text="ERROR">
      <formula>NOT(ISERROR(SEARCH("ERROR",AJ924)))</formula>
    </cfRule>
  </conditionalFormatting>
  <conditionalFormatting sqref="AG924">
    <cfRule type="duplicateValues" dxfId="680" priority="828"/>
  </conditionalFormatting>
  <conditionalFormatting sqref="AJ924">
    <cfRule type="containsText" dxfId="679" priority="827" operator="containsText" text="TRUE">
      <formula>NOT(ISERROR(SEARCH("TRUE",AJ924)))</formula>
    </cfRule>
  </conditionalFormatting>
  <conditionalFormatting sqref="AC927">
    <cfRule type="cellIs" dxfId="678" priority="826" operator="equal">
      <formula>0</formula>
    </cfRule>
  </conditionalFormatting>
  <conditionalFormatting sqref="AJ927">
    <cfRule type="containsText" dxfId="677" priority="825" operator="containsText" text="ERROR">
      <formula>NOT(ISERROR(SEARCH("ERROR",AJ927)))</formula>
    </cfRule>
  </conditionalFormatting>
  <conditionalFormatting sqref="AG927">
    <cfRule type="duplicateValues" dxfId="676" priority="824"/>
  </conditionalFormatting>
  <conditionalFormatting sqref="AJ927">
    <cfRule type="containsText" dxfId="675" priority="823" operator="containsText" text="TRUE">
      <formula>NOT(ISERROR(SEARCH("TRUE",AJ927)))</formula>
    </cfRule>
  </conditionalFormatting>
  <conditionalFormatting sqref="AC930">
    <cfRule type="cellIs" dxfId="674" priority="822" operator="equal">
      <formula>0</formula>
    </cfRule>
  </conditionalFormatting>
  <conditionalFormatting sqref="AJ930">
    <cfRule type="containsText" dxfId="673" priority="821" operator="containsText" text="ERROR">
      <formula>NOT(ISERROR(SEARCH("ERROR",AJ930)))</formula>
    </cfRule>
  </conditionalFormatting>
  <conditionalFormatting sqref="AG930">
    <cfRule type="duplicateValues" dxfId="672" priority="820"/>
  </conditionalFormatting>
  <conditionalFormatting sqref="AJ930">
    <cfRule type="containsText" dxfId="671" priority="819" operator="containsText" text="TRUE">
      <formula>NOT(ISERROR(SEARCH("TRUE",AJ930)))</formula>
    </cfRule>
  </conditionalFormatting>
  <conditionalFormatting sqref="AC936">
    <cfRule type="cellIs" dxfId="670" priority="818" operator="equal">
      <formula>0</formula>
    </cfRule>
  </conditionalFormatting>
  <conditionalFormatting sqref="AJ936">
    <cfRule type="containsText" dxfId="669" priority="817" operator="containsText" text="ERROR">
      <formula>NOT(ISERROR(SEARCH("ERROR",AJ936)))</formula>
    </cfRule>
  </conditionalFormatting>
  <conditionalFormatting sqref="AG936">
    <cfRule type="duplicateValues" dxfId="668" priority="816"/>
  </conditionalFormatting>
  <conditionalFormatting sqref="AJ936">
    <cfRule type="containsText" dxfId="667" priority="815" operator="containsText" text="TRUE">
      <formula>NOT(ISERROR(SEARCH("TRUE",AJ936)))</formula>
    </cfRule>
  </conditionalFormatting>
  <conditionalFormatting sqref="AC942">
    <cfRule type="cellIs" dxfId="666" priority="814" operator="equal">
      <formula>0</formula>
    </cfRule>
  </conditionalFormatting>
  <conditionalFormatting sqref="AJ942">
    <cfRule type="containsText" dxfId="665" priority="813" operator="containsText" text="ERROR">
      <formula>NOT(ISERROR(SEARCH("ERROR",AJ942)))</formula>
    </cfRule>
  </conditionalFormatting>
  <conditionalFormatting sqref="AG942">
    <cfRule type="duplicateValues" dxfId="664" priority="812"/>
  </conditionalFormatting>
  <conditionalFormatting sqref="AJ942">
    <cfRule type="containsText" dxfId="663" priority="811" operator="containsText" text="TRUE">
      <formula>NOT(ISERROR(SEARCH("TRUE",AJ942)))</formula>
    </cfRule>
  </conditionalFormatting>
  <conditionalFormatting sqref="AC948">
    <cfRule type="cellIs" dxfId="662" priority="810" operator="equal">
      <formula>0</formula>
    </cfRule>
  </conditionalFormatting>
  <conditionalFormatting sqref="AJ948">
    <cfRule type="containsText" dxfId="661" priority="809" operator="containsText" text="ERROR">
      <formula>NOT(ISERROR(SEARCH("ERROR",AJ948)))</formula>
    </cfRule>
  </conditionalFormatting>
  <conditionalFormatting sqref="AG948">
    <cfRule type="duplicateValues" dxfId="660" priority="808"/>
  </conditionalFormatting>
  <conditionalFormatting sqref="AJ948">
    <cfRule type="containsText" dxfId="659" priority="807" operator="containsText" text="TRUE">
      <formula>NOT(ISERROR(SEARCH("TRUE",AJ948)))</formula>
    </cfRule>
  </conditionalFormatting>
  <conditionalFormatting sqref="AC951">
    <cfRule type="cellIs" dxfId="658" priority="806" operator="equal">
      <formula>0</formula>
    </cfRule>
  </conditionalFormatting>
  <conditionalFormatting sqref="AJ951">
    <cfRule type="containsText" dxfId="657" priority="805" operator="containsText" text="ERROR">
      <formula>NOT(ISERROR(SEARCH("ERROR",AJ951)))</formula>
    </cfRule>
  </conditionalFormatting>
  <conditionalFormatting sqref="AG951">
    <cfRule type="duplicateValues" dxfId="656" priority="804"/>
  </conditionalFormatting>
  <conditionalFormatting sqref="AJ951">
    <cfRule type="containsText" dxfId="655" priority="803" operator="containsText" text="TRUE">
      <formula>NOT(ISERROR(SEARCH("TRUE",AJ951)))</formula>
    </cfRule>
  </conditionalFormatting>
  <conditionalFormatting sqref="AC954">
    <cfRule type="cellIs" dxfId="654" priority="802" operator="equal">
      <formula>0</formula>
    </cfRule>
  </conditionalFormatting>
  <conditionalFormatting sqref="AJ954">
    <cfRule type="containsText" dxfId="653" priority="801" operator="containsText" text="ERROR">
      <formula>NOT(ISERROR(SEARCH("ERROR",AJ954)))</formula>
    </cfRule>
  </conditionalFormatting>
  <conditionalFormatting sqref="AG954">
    <cfRule type="duplicateValues" dxfId="652" priority="800"/>
  </conditionalFormatting>
  <conditionalFormatting sqref="AJ954">
    <cfRule type="containsText" dxfId="651" priority="799" operator="containsText" text="TRUE">
      <formula>NOT(ISERROR(SEARCH("TRUE",AJ954)))</formula>
    </cfRule>
  </conditionalFormatting>
  <conditionalFormatting sqref="AC969">
    <cfRule type="cellIs" dxfId="650" priority="798" operator="equal">
      <formula>0</formula>
    </cfRule>
  </conditionalFormatting>
  <conditionalFormatting sqref="AJ969">
    <cfRule type="containsText" dxfId="649" priority="797" operator="containsText" text="ERROR">
      <formula>NOT(ISERROR(SEARCH("ERROR",AJ969)))</formula>
    </cfRule>
  </conditionalFormatting>
  <conditionalFormatting sqref="AG969">
    <cfRule type="duplicateValues" dxfId="648" priority="796"/>
  </conditionalFormatting>
  <conditionalFormatting sqref="AJ969">
    <cfRule type="containsText" dxfId="647" priority="795" operator="containsText" text="TRUE">
      <formula>NOT(ISERROR(SEARCH("TRUE",AJ969)))</formula>
    </cfRule>
  </conditionalFormatting>
  <conditionalFormatting sqref="AC972">
    <cfRule type="cellIs" dxfId="646" priority="794" operator="equal">
      <formula>0</formula>
    </cfRule>
  </conditionalFormatting>
  <conditionalFormatting sqref="AJ972">
    <cfRule type="containsText" dxfId="645" priority="793" operator="containsText" text="ERROR">
      <formula>NOT(ISERROR(SEARCH("ERROR",AJ972)))</formula>
    </cfRule>
  </conditionalFormatting>
  <conditionalFormatting sqref="AG972">
    <cfRule type="duplicateValues" dxfId="644" priority="792"/>
  </conditionalFormatting>
  <conditionalFormatting sqref="AJ972">
    <cfRule type="containsText" dxfId="643" priority="791" operator="containsText" text="TRUE">
      <formula>NOT(ISERROR(SEARCH("TRUE",AJ972)))</formula>
    </cfRule>
  </conditionalFormatting>
  <conditionalFormatting sqref="AC975">
    <cfRule type="cellIs" dxfId="642" priority="790" operator="equal">
      <formula>0</formula>
    </cfRule>
  </conditionalFormatting>
  <conditionalFormatting sqref="AJ975">
    <cfRule type="containsText" dxfId="641" priority="789" operator="containsText" text="ERROR">
      <formula>NOT(ISERROR(SEARCH("ERROR",AJ975)))</formula>
    </cfRule>
  </conditionalFormatting>
  <conditionalFormatting sqref="AG975">
    <cfRule type="duplicateValues" dxfId="640" priority="788"/>
  </conditionalFormatting>
  <conditionalFormatting sqref="AJ975">
    <cfRule type="containsText" dxfId="639" priority="787" operator="containsText" text="TRUE">
      <formula>NOT(ISERROR(SEARCH("TRUE",AJ975)))</formula>
    </cfRule>
  </conditionalFormatting>
  <conditionalFormatting sqref="AC978">
    <cfRule type="cellIs" dxfId="638" priority="786" operator="equal">
      <formula>0</formula>
    </cfRule>
  </conditionalFormatting>
  <conditionalFormatting sqref="AJ978">
    <cfRule type="containsText" dxfId="637" priority="785" operator="containsText" text="ERROR">
      <formula>NOT(ISERROR(SEARCH("ERROR",AJ978)))</formula>
    </cfRule>
  </conditionalFormatting>
  <conditionalFormatting sqref="AG978">
    <cfRule type="duplicateValues" dxfId="636" priority="784"/>
  </conditionalFormatting>
  <conditionalFormatting sqref="AJ978">
    <cfRule type="containsText" dxfId="635" priority="783" operator="containsText" text="TRUE">
      <formula>NOT(ISERROR(SEARCH("TRUE",AJ978)))</formula>
    </cfRule>
  </conditionalFormatting>
  <conditionalFormatting sqref="AJ982">
    <cfRule type="containsText" dxfId="634" priority="781" operator="containsText" text="ERROR">
      <formula>NOT(ISERROR(SEARCH("ERROR",AJ982)))</formula>
    </cfRule>
  </conditionalFormatting>
  <conditionalFormatting sqref="AJ982">
    <cfRule type="containsText" dxfId="633" priority="779" operator="containsText" text="TRUE">
      <formula>NOT(ISERROR(SEARCH("TRUE",AJ982)))</formula>
    </cfRule>
  </conditionalFormatting>
  <conditionalFormatting sqref="AJ985">
    <cfRule type="containsText" dxfId="632" priority="777" operator="containsText" text="ERROR">
      <formula>NOT(ISERROR(SEARCH("ERROR",AJ985)))</formula>
    </cfRule>
  </conditionalFormatting>
  <conditionalFormatting sqref="AJ985">
    <cfRule type="containsText" dxfId="631" priority="775" operator="containsText" text="TRUE">
      <formula>NOT(ISERROR(SEARCH("TRUE",AJ985)))</formula>
    </cfRule>
  </conditionalFormatting>
  <conditionalFormatting sqref="AJ988">
    <cfRule type="containsText" dxfId="630" priority="773" operator="containsText" text="ERROR">
      <formula>NOT(ISERROR(SEARCH("ERROR",AJ988)))</formula>
    </cfRule>
  </conditionalFormatting>
  <conditionalFormatting sqref="AJ988">
    <cfRule type="containsText" dxfId="629" priority="771" operator="containsText" text="TRUE">
      <formula>NOT(ISERROR(SEARCH("TRUE",AJ988)))</formula>
    </cfRule>
  </conditionalFormatting>
  <conditionalFormatting sqref="AJ991">
    <cfRule type="containsText" dxfId="628" priority="769" operator="containsText" text="ERROR">
      <formula>NOT(ISERROR(SEARCH("ERROR",AJ991)))</formula>
    </cfRule>
  </conditionalFormatting>
  <conditionalFormatting sqref="AJ991">
    <cfRule type="containsText" dxfId="627" priority="767" operator="containsText" text="TRUE">
      <formula>NOT(ISERROR(SEARCH("TRUE",AJ991)))</formula>
    </cfRule>
  </conditionalFormatting>
  <conditionalFormatting sqref="AJ994">
    <cfRule type="containsText" dxfId="626" priority="765" operator="containsText" text="ERROR">
      <formula>NOT(ISERROR(SEARCH("ERROR",AJ994)))</formula>
    </cfRule>
  </conditionalFormatting>
  <conditionalFormatting sqref="AJ994">
    <cfRule type="containsText" dxfId="625" priority="763" operator="containsText" text="TRUE">
      <formula>NOT(ISERROR(SEARCH("TRUE",AJ994)))</formula>
    </cfRule>
  </conditionalFormatting>
  <conditionalFormatting sqref="AC1008">
    <cfRule type="cellIs" dxfId="624" priority="762" operator="equal">
      <formula>0</formula>
    </cfRule>
  </conditionalFormatting>
  <conditionalFormatting sqref="AJ1008">
    <cfRule type="containsText" dxfId="623" priority="761" operator="containsText" text="ERROR">
      <formula>NOT(ISERROR(SEARCH("ERROR",AJ1008)))</formula>
    </cfRule>
  </conditionalFormatting>
  <conditionalFormatting sqref="AG1008">
    <cfRule type="duplicateValues" dxfId="622" priority="760"/>
  </conditionalFormatting>
  <conditionalFormatting sqref="AJ1008">
    <cfRule type="containsText" dxfId="621" priority="759" operator="containsText" text="TRUE">
      <formula>NOT(ISERROR(SEARCH("TRUE",AJ1008)))</formula>
    </cfRule>
  </conditionalFormatting>
  <conditionalFormatting sqref="AC1011">
    <cfRule type="cellIs" dxfId="620" priority="758" operator="equal">
      <formula>0</formula>
    </cfRule>
  </conditionalFormatting>
  <conditionalFormatting sqref="AJ1011">
    <cfRule type="containsText" dxfId="619" priority="757" operator="containsText" text="ERROR">
      <formula>NOT(ISERROR(SEARCH("ERROR",AJ1011)))</formula>
    </cfRule>
  </conditionalFormatting>
  <conditionalFormatting sqref="AG1011">
    <cfRule type="duplicateValues" dxfId="618" priority="756"/>
  </conditionalFormatting>
  <conditionalFormatting sqref="AJ1011">
    <cfRule type="containsText" dxfId="617" priority="755" operator="containsText" text="TRUE">
      <formula>NOT(ISERROR(SEARCH("TRUE",AJ1011)))</formula>
    </cfRule>
  </conditionalFormatting>
  <conditionalFormatting sqref="AJ1015">
    <cfRule type="containsText" dxfId="616" priority="753" operator="containsText" text="ERROR">
      <formula>NOT(ISERROR(SEARCH("ERROR",AJ1015)))</formula>
    </cfRule>
  </conditionalFormatting>
  <conditionalFormatting sqref="AJ1015">
    <cfRule type="containsText" dxfId="615" priority="751" operator="containsText" text="TRUE">
      <formula>NOT(ISERROR(SEARCH("TRUE",AJ1015)))</formula>
    </cfRule>
  </conditionalFormatting>
  <conditionalFormatting sqref="AJ1018">
    <cfRule type="containsText" dxfId="614" priority="749" operator="containsText" text="ERROR">
      <formula>NOT(ISERROR(SEARCH("ERROR",AJ1018)))</formula>
    </cfRule>
  </conditionalFormatting>
  <conditionalFormatting sqref="AJ1018">
    <cfRule type="containsText" dxfId="613" priority="747" operator="containsText" text="TRUE">
      <formula>NOT(ISERROR(SEARCH("TRUE",AJ1018)))</formula>
    </cfRule>
  </conditionalFormatting>
  <conditionalFormatting sqref="AJ1021">
    <cfRule type="containsText" dxfId="612" priority="745" operator="containsText" text="ERROR">
      <formula>NOT(ISERROR(SEARCH("ERROR",AJ1021)))</formula>
    </cfRule>
  </conditionalFormatting>
  <conditionalFormatting sqref="AJ1021">
    <cfRule type="containsText" dxfId="611" priority="743" operator="containsText" text="TRUE">
      <formula>NOT(ISERROR(SEARCH("TRUE",AJ1021)))</formula>
    </cfRule>
  </conditionalFormatting>
  <conditionalFormatting sqref="AC1023">
    <cfRule type="cellIs" dxfId="610" priority="742" operator="equal">
      <formula>0</formula>
    </cfRule>
  </conditionalFormatting>
  <conditionalFormatting sqref="AJ1023">
    <cfRule type="containsText" dxfId="609" priority="741" operator="containsText" text="ERROR">
      <formula>NOT(ISERROR(SEARCH("ERROR",AJ1023)))</formula>
    </cfRule>
  </conditionalFormatting>
  <conditionalFormatting sqref="AG1023">
    <cfRule type="duplicateValues" dxfId="608" priority="740"/>
  </conditionalFormatting>
  <conditionalFormatting sqref="AJ1023">
    <cfRule type="containsText" dxfId="607" priority="739" operator="containsText" text="TRUE">
      <formula>NOT(ISERROR(SEARCH("TRUE",AJ1023)))</formula>
    </cfRule>
  </conditionalFormatting>
  <conditionalFormatting sqref="AC1035">
    <cfRule type="cellIs" dxfId="606" priority="738" operator="equal">
      <formula>0</formula>
    </cfRule>
  </conditionalFormatting>
  <conditionalFormatting sqref="AJ1035">
    <cfRule type="containsText" dxfId="605" priority="737" operator="containsText" text="ERROR">
      <formula>NOT(ISERROR(SEARCH("ERROR",AJ1035)))</formula>
    </cfRule>
  </conditionalFormatting>
  <conditionalFormatting sqref="AG1035">
    <cfRule type="duplicateValues" dxfId="604" priority="736"/>
  </conditionalFormatting>
  <conditionalFormatting sqref="AJ1035">
    <cfRule type="containsText" dxfId="603" priority="735" operator="containsText" text="TRUE">
      <formula>NOT(ISERROR(SEARCH("TRUE",AJ1035)))</formula>
    </cfRule>
  </conditionalFormatting>
  <conditionalFormatting sqref="AJ1039">
    <cfRule type="containsText" dxfId="602" priority="733" operator="containsText" text="ERROR">
      <formula>NOT(ISERROR(SEARCH("ERROR",AJ1039)))</formula>
    </cfRule>
  </conditionalFormatting>
  <conditionalFormatting sqref="AJ1039">
    <cfRule type="containsText" dxfId="601" priority="731" operator="containsText" text="TRUE">
      <formula>NOT(ISERROR(SEARCH("TRUE",AJ1039)))</formula>
    </cfRule>
  </conditionalFormatting>
  <conditionalFormatting sqref="AC1041">
    <cfRule type="cellIs" dxfId="600" priority="730" operator="equal">
      <formula>0</formula>
    </cfRule>
  </conditionalFormatting>
  <conditionalFormatting sqref="AJ1041">
    <cfRule type="containsText" dxfId="599" priority="729" operator="containsText" text="ERROR">
      <formula>NOT(ISERROR(SEARCH("ERROR",AJ1041)))</formula>
    </cfRule>
  </conditionalFormatting>
  <conditionalFormatting sqref="AG1041">
    <cfRule type="duplicateValues" dxfId="598" priority="728"/>
  </conditionalFormatting>
  <conditionalFormatting sqref="AJ1041">
    <cfRule type="containsText" dxfId="597" priority="727" operator="containsText" text="TRUE">
      <formula>NOT(ISERROR(SEARCH("TRUE",AJ1041)))</formula>
    </cfRule>
  </conditionalFormatting>
  <conditionalFormatting sqref="AC1044">
    <cfRule type="cellIs" dxfId="596" priority="726" operator="equal">
      <formula>0</formula>
    </cfRule>
  </conditionalFormatting>
  <conditionalFormatting sqref="AJ1044">
    <cfRule type="containsText" dxfId="595" priority="725" operator="containsText" text="ERROR">
      <formula>NOT(ISERROR(SEARCH("ERROR",AJ1044)))</formula>
    </cfRule>
  </conditionalFormatting>
  <conditionalFormatting sqref="AG1044">
    <cfRule type="duplicateValues" dxfId="594" priority="724"/>
  </conditionalFormatting>
  <conditionalFormatting sqref="AJ1044">
    <cfRule type="containsText" dxfId="593" priority="723" operator="containsText" text="TRUE">
      <formula>NOT(ISERROR(SEARCH("TRUE",AJ1044)))</formula>
    </cfRule>
  </conditionalFormatting>
  <conditionalFormatting sqref="AC1047">
    <cfRule type="cellIs" dxfId="592" priority="722" operator="equal">
      <formula>0</formula>
    </cfRule>
  </conditionalFormatting>
  <conditionalFormatting sqref="AJ1047">
    <cfRule type="containsText" dxfId="591" priority="721" operator="containsText" text="ERROR">
      <formula>NOT(ISERROR(SEARCH("ERROR",AJ1047)))</formula>
    </cfRule>
  </conditionalFormatting>
  <conditionalFormatting sqref="AG1047">
    <cfRule type="duplicateValues" dxfId="590" priority="720"/>
  </conditionalFormatting>
  <conditionalFormatting sqref="AJ1047">
    <cfRule type="containsText" dxfId="589" priority="719" operator="containsText" text="TRUE">
      <formula>NOT(ISERROR(SEARCH("TRUE",AJ1047)))</formula>
    </cfRule>
  </conditionalFormatting>
  <conditionalFormatting sqref="AJ1060">
    <cfRule type="containsText" dxfId="588" priority="717" operator="containsText" text="ERROR">
      <formula>NOT(ISERROR(SEARCH("ERROR",AJ1060)))</formula>
    </cfRule>
  </conditionalFormatting>
  <conditionalFormatting sqref="AJ1060">
    <cfRule type="containsText" dxfId="587" priority="715" operator="containsText" text="TRUE">
      <formula>NOT(ISERROR(SEARCH("TRUE",AJ1060)))</formula>
    </cfRule>
  </conditionalFormatting>
  <conditionalFormatting sqref="AJ1066">
    <cfRule type="containsText" dxfId="586" priority="713" operator="containsText" text="ERROR">
      <formula>NOT(ISERROR(SEARCH("ERROR",AJ1066)))</formula>
    </cfRule>
  </conditionalFormatting>
  <conditionalFormatting sqref="AJ1066">
    <cfRule type="containsText" dxfId="585" priority="711" operator="containsText" text="TRUE">
      <formula>NOT(ISERROR(SEARCH("TRUE",AJ1066)))</formula>
    </cfRule>
  </conditionalFormatting>
  <conditionalFormatting sqref="AC1068">
    <cfRule type="cellIs" dxfId="584" priority="710" operator="equal">
      <formula>0</formula>
    </cfRule>
  </conditionalFormatting>
  <conditionalFormatting sqref="AJ1068">
    <cfRule type="containsText" dxfId="583" priority="709" operator="containsText" text="ERROR">
      <formula>NOT(ISERROR(SEARCH("ERROR",AJ1068)))</formula>
    </cfRule>
  </conditionalFormatting>
  <conditionalFormatting sqref="AG1068">
    <cfRule type="duplicateValues" dxfId="582" priority="708"/>
  </conditionalFormatting>
  <conditionalFormatting sqref="AJ1068">
    <cfRule type="containsText" dxfId="581" priority="707" operator="containsText" text="TRUE">
      <formula>NOT(ISERROR(SEARCH("TRUE",AJ1068)))</formula>
    </cfRule>
  </conditionalFormatting>
  <conditionalFormatting sqref="AJ1085">
    <cfRule type="containsText" dxfId="580" priority="681" operator="containsText" text="ERROR">
      <formula>NOT(ISERROR(SEARCH("ERROR",AJ1085)))</formula>
    </cfRule>
  </conditionalFormatting>
  <conditionalFormatting sqref="AJ1085">
    <cfRule type="containsText" dxfId="579" priority="679" operator="containsText" text="TRUE">
      <formula>NOT(ISERROR(SEARCH("TRUE",AJ1085)))</formula>
    </cfRule>
  </conditionalFormatting>
  <conditionalFormatting sqref="AJ1088">
    <cfRule type="containsText" dxfId="578" priority="677" operator="containsText" text="ERROR">
      <formula>NOT(ISERROR(SEARCH("ERROR",AJ1088)))</formula>
    </cfRule>
  </conditionalFormatting>
  <conditionalFormatting sqref="AJ1088">
    <cfRule type="containsText" dxfId="577" priority="675" operator="containsText" text="TRUE">
      <formula>NOT(ISERROR(SEARCH("TRUE",AJ1088)))</formula>
    </cfRule>
  </conditionalFormatting>
  <conditionalFormatting sqref="AJ1091">
    <cfRule type="containsText" dxfId="576" priority="673" operator="containsText" text="ERROR">
      <formula>NOT(ISERROR(SEARCH("ERROR",AJ1091)))</formula>
    </cfRule>
  </conditionalFormatting>
  <conditionalFormatting sqref="AJ1091">
    <cfRule type="containsText" dxfId="575" priority="671" operator="containsText" text="TRUE">
      <formula>NOT(ISERROR(SEARCH("TRUE",AJ1091)))</formula>
    </cfRule>
  </conditionalFormatting>
  <conditionalFormatting sqref="AJ1094">
    <cfRule type="containsText" dxfId="574" priority="669" operator="containsText" text="ERROR">
      <formula>NOT(ISERROR(SEARCH("ERROR",AJ1094)))</formula>
    </cfRule>
  </conditionalFormatting>
  <conditionalFormatting sqref="AJ1094">
    <cfRule type="containsText" dxfId="573" priority="667" operator="containsText" text="TRUE">
      <formula>NOT(ISERROR(SEARCH("TRUE",AJ1094)))</formula>
    </cfRule>
  </conditionalFormatting>
  <conditionalFormatting sqref="AJ1097">
    <cfRule type="containsText" dxfId="572" priority="665" operator="containsText" text="ERROR">
      <formula>NOT(ISERROR(SEARCH("ERROR",AJ1097)))</formula>
    </cfRule>
  </conditionalFormatting>
  <conditionalFormatting sqref="AJ1097">
    <cfRule type="containsText" dxfId="571" priority="663" operator="containsText" text="TRUE">
      <formula>NOT(ISERROR(SEARCH("TRUE",AJ1097)))</formula>
    </cfRule>
  </conditionalFormatting>
  <conditionalFormatting sqref="AJ1100">
    <cfRule type="containsText" dxfId="570" priority="661" operator="containsText" text="ERROR">
      <formula>NOT(ISERROR(SEARCH("ERROR",AJ1100)))</formula>
    </cfRule>
  </conditionalFormatting>
  <conditionalFormatting sqref="AJ1100">
    <cfRule type="containsText" dxfId="569" priority="659" operator="containsText" text="TRUE">
      <formula>NOT(ISERROR(SEARCH("TRUE",AJ1100)))</formula>
    </cfRule>
  </conditionalFormatting>
  <conditionalFormatting sqref="AJ1103">
    <cfRule type="containsText" dxfId="568" priority="657" operator="containsText" text="ERROR">
      <formula>NOT(ISERROR(SEARCH("ERROR",AJ1103)))</formula>
    </cfRule>
  </conditionalFormatting>
  <conditionalFormatting sqref="AJ1103">
    <cfRule type="containsText" dxfId="567" priority="655" operator="containsText" text="TRUE">
      <formula>NOT(ISERROR(SEARCH("TRUE",AJ1103)))</formula>
    </cfRule>
  </conditionalFormatting>
  <conditionalFormatting sqref="AJ1106">
    <cfRule type="containsText" dxfId="566" priority="653" operator="containsText" text="ERROR">
      <formula>NOT(ISERROR(SEARCH("ERROR",AJ1106)))</formula>
    </cfRule>
  </conditionalFormatting>
  <conditionalFormatting sqref="AJ1106">
    <cfRule type="containsText" dxfId="565" priority="651" operator="containsText" text="TRUE">
      <formula>NOT(ISERROR(SEARCH("TRUE",AJ1106)))</formula>
    </cfRule>
  </conditionalFormatting>
  <conditionalFormatting sqref="AJ1109">
    <cfRule type="containsText" dxfId="564" priority="649" operator="containsText" text="ERROR">
      <formula>NOT(ISERROR(SEARCH("ERROR",AJ1109)))</formula>
    </cfRule>
  </conditionalFormatting>
  <conditionalFormatting sqref="AJ1109">
    <cfRule type="containsText" dxfId="563" priority="647" operator="containsText" text="TRUE">
      <formula>NOT(ISERROR(SEARCH("TRUE",AJ1109)))</formula>
    </cfRule>
  </conditionalFormatting>
  <conditionalFormatting sqref="AJ1112">
    <cfRule type="containsText" dxfId="562" priority="645" operator="containsText" text="ERROR">
      <formula>NOT(ISERROR(SEARCH("ERROR",AJ1112)))</formula>
    </cfRule>
  </conditionalFormatting>
  <conditionalFormatting sqref="AJ1112">
    <cfRule type="containsText" dxfId="561" priority="643" operator="containsText" text="TRUE">
      <formula>NOT(ISERROR(SEARCH("TRUE",AJ1112)))</formula>
    </cfRule>
  </conditionalFormatting>
  <conditionalFormatting sqref="AJ1115">
    <cfRule type="containsText" dxfId="560" priority="641" operator="containsText" text="ERROR">
      <formula>NOT(ISERROR(SEARCH("ERROR",AJ1115)))</formula>
    </cfRule>
  </conditionalFormatting>
  <conditionalFormatting sqref="AJ1115">
    <cfRule type="containsText" dxfId="559" priority="639" operator="containsText" text="TRUE">
      <formula>NOT(ISERROR(SEARCH("TRUE",AJ1115)))</formula>
    </cfRule>
  </conditionalFormatting>
  <conditionalFormatting sqref="AJ1118">
    <cfRule type="containsText" dxfId="558" priority="637" operator="containsText" text="ERROR">
      <formula>NOT(ISERROR(SEARCH("ERROR",AJ1118)))</formula>
    </cfRule>
  </conditionalFormatting>
  <conditionalFormatting sqref="AJ1118">
    <cfRule type="containsText" dxfId="557" priority="635" operator="containsText" text="TRUE">
      <formula>NOT(ISERROR(SEARCH("TRUE",AJ1118)))</formula>
    </cfRule>
  </conditionalFormatting>
  <conditionalFormatting sqref="AJ1121">
    <cfRule type="containsText" dxfId="556" priority="633" operator="containsText" text="ERROR">
      <formula>NOT(ISERROR(SEARCH("ERROR",AJ1121)))</formula>
    </cfRule>
  </conditionalFormatting>
  <conditionalFormatting sqref="AJ1121">
    <cfRule type="containsText" dxfId="555" priority="631" operator="containsText" text="TRUE">
      <formula>NOT(ISERROR(SEARCH("TRUE",AJ1121)))</formula>
    </cfRule>
  </conditionalFormatting>
  <conditionalFormatting sqref="AJ1124">
    <cfRule type="containsText" dxfId="554" priority="629" operator="containsText" text="ERROR">
      <formula>NOT(ISERROR(SEARCH("ERROR",AJ1124)))</formula>
    </cfRule>
  </conditionalFormatting>
  <conditionalFormatting sqref="AJ1124">
    <cfRule type="containsText" dxfId="553" priority="627" operator="containsText" text="TRUE">
      <formula>NOT(ISERROR(SEARCH("TRUE",AJ1124)))</formula>
    </cfRule>
  </conditionalFormatting>
  <conditionalFormatting sqref="AJ1127">
    <cfRule type="containsText" dxfId="552" priority="625" operator="containsText" text="ERROR">
      <formula>NOT(ISERROR(SEARCH("ERROR",AJ1127)))</formula>
    </cfRule>
  </conditionalFormatting>
  <conditionalFormatting sqref="AJ1127">
    <cfRule type="containsText" dxfId="551" priority="623" operator="containsText" text="TRUE">
      <formula>NOT(ISERROR(SEARCH("TRUE",AJ1127)))</formula>
    </cfRule>
  </conditionalFormatting>
  <conditionalFormatting sqref="AJ1130">
    <cfRule type="containsText" dxfId="550" priority="621" operator="containsText" text="ERROR">
      <formula>NOT(ISERROR(SEARCH("ERROR",AJ1130)))</formula>
    </cfRule>
  </conditionalFormatting>
  <conditionalFormatting sqref="AJ1130">
    <cfRule type="containsText" dxfId="549" priority="619" operator="containsText" text="TRUE">
      <formula>NOT(ISERROR(SEARCH("TRUE",AJ1130)))</formula>
    </cfRule>
  </conditionalFormatting>
  <conditionalFormatting sqref="AJ1133">
    <cfRule type="containsText" dxfId="548" priority="617" operator="containsText" text="ERROR">
      <formula>NOT(ISERROR(SEARCH("ERROR",AJ1133)))</formula>
    </cfRule>
  </conditionalFormatting>
  <conditionalFormatting sqref="AJ1133">
    <cfRule type="containsText" dxfId="547" priority="615" operator="containsText" text="TRUE">
      <formula>NOT(ISERROR(SEARCH("TRUE",AJ1133)))</formula>
    </cfRule>
  </conditionalFormatting>
  <conditionalFormatting sqref="AJ1136">
    <cfRule type="containsText" dxfId="546" priority="613" operator="containsText" text="ERROR">
      <formula>NOT(ISERROR(SEARCH("ERROR",AJ1136)))</formula>
    </cfRule>
  </conditionalFormatting>
  <conditionalFormatting sqref="AJ1136">
    <cfRule type="containsText" dxfId="545" priority="611" operator="containsText" text="TRUE">
      <formula>NOT(ISERROR(SEARCH("TRUE",AJ1136)))</formula>
    </cfRule>
  </conditionalFormatting>
  <conditionalFormatting sqref="AJ1139">
    <cfRule type="containsText" dxfId="544" priority="609" operator="containsText" text="ERROR">
      <formula>NOT(ISERROR(SEARCH("ERROR",AJ1139)))</formula>
    </cfRule>
  </conditionalFormatting>
  <conditionalFormatting sqref="AJ1139">
    <cfRule type="containsText" dxfId="543" priority="607" operator="containsText" text="TRUE">
      <formula>NOT(ISERROR(SEARCH("TRUE",AJ1139)))</formula>
    </cfRule>
  </conditionalFormatting>
  <conditionalFormatting sqref="AJ1157">
    <cfRule type="containsText" dxfId="542" priority="605" operator="containsText" text="ERROR">
      <formula>NOT(ISERROR(SEARCH("ERROR",AJ1157)))</formula>
    </cfRule>
  </conditionalFormatting>
  <conditionalFormatting sqref="AJ1157">
    <cfRule type="containsText" dxfId="541" priority="603" operator="containsText" text="TRUE">
      <formula>NOT(ISERROR(SEARCH("TRUE",AJ1157)))</formula>
    </cfRule>
  </conditionalFormatting>
  <conditionalFormatting sqref="AJ1160">
    <cfRule type="containsText" dxfId="540" priority="601" operator="containsText" text="ERROR">
      <formula>NOT(ISERROR(SEARCH("ERROR",AJ1160)))</formula>
    </cfRule>
  </conditionalFormatting>
  <conditionalFormatting sqref="AJ1160">
    <cfRule type="containsText" dxfId="539" priority="599" operator="containsText" text="TRUE">
      <formula>NOT(ISERROR(SEARCH("TRUE",AJ1160)))</formula>
    </cfRule>
  </conditionalFormatting>
  <conditionalFormatting sqref="AJ1163">
    <cfRule type="containsText" dxfId="538" priority="597" operator="containsText" text="ERROR">
      <formula>NOT(ISERROR(SEARCH("ERROR",AJ1163)))</formula>
    </cfRule>
  </conditionalFormatting>
  <conditionalFormatting sqref="AJ1163">
    <cfRule type="containsText" dxfId="537" priority="595" operator="containsText" text="TRUE">
      <formula>NOT(ISERROR(SEARCH("TRUE",AJ1163)))</formula>
    </cfRule>
  </conditionalFormatting>
  <conditionalFormatting sqref="AJ1166">
    <cfRule type="containsText" dxfId="536" priority="593" operator="containsText" text="ERROR">
      <formula>NOT(ISERROR(SEARCH("ERROR",AJ1166)))</formula>
    </cfRule>
  </conditionalFormatting>
  <conditionalFormatting sqref="AJ1166">
    <cfRule type="containsText" dxfId="535" priority="591" operator="containsText" text="TRUE">
      <formula>NOT(ISERROR(SEARCH("TRUE",AJ1166)))</formula>
    </cfRule>
  </conditionalFormatting>
  <conditionalFormatting sqref="AJ1169">
    <cfRule type="containsText" dxfId="534" priority="589" operator="containsText" text="ERROR">
      <formula>NOT(ISERROR(SEARCH("ERROR",AJ1169)))</formula>
    </cfRule>
  </conditionalFormatting>
  <conditionalFormatting sqref="AJ1169">
    <cfRule type="containsText" dxfId="533" priority="587" operator="containsText" text="TRUE">
      <formula>NOT(ISERROR(SEARCH("TRUE",AJ1169)))</formula>
    </cfRule>
  </conditionalFormatting>
  <conditionalFormatting sqref="AJ1172">
    <cfRule type="containsText" dxfId="532" priority="585" operator="containsText" text="ERROR">
      <formula>NOT(ISERROR(SEARCH("ERROR",AJ1172)))</formula>
    </cfRule>
  </conditionalFormatting>
  <conditionalFormatting sqref="AJ1172">
    <cfRule type="containsText" dxfId="531" priority="583" operator="containsText" text="TRUE">
      <formula>NOT(ISERROR(SEARCH("TRUE",AJ1172)))</formula>
    </cfRule>
  </conditionalFormatting>
  <conditionalFormatting sqref="AJ1175">
    <cfRule type="containsText" dxfId="530" priority="581" operator="containsText" text="ERROR">
      <formula>NOT(ISERROR(SEARCH("ERROR",AJ1175)))</formula>
    </cfRule>
  </conditionalFormatting>
  <conditionalFormatting sqref="AJ1175">
    <cfRule type="containsText" dxfId="529" priority="579" operator="containsText" text="TRUE">
      <formula>NOT(ISERROR(SEARCH("TRUE",AJ1175)))</formula>
    </cfRule>
  </conditionalFormatting>
  <conditionalFormatting sqref="AJ1178">
    <cfRule type="containsText" dxfId="528" priority="577" operator="containsText" text="ERROR">
      <formula>NOT(ISERROR(SEARCH("ERROR",AJ1178)))</formula>
    </cfRule>
  </conditionalFormatting>
  <conditionalFormatting sqref="AJ1178">
    <cfRule type="containsText" dxfId="527" priority="575" operator="containsText" text="TRUE">
      <formula>NOT(ISERROR(SEARCH("TRUE",AJ1178)))</formula>
    </cfRule>
  </conditionalFormatting>
  <conditionalFormatting sqref="AJ1181">
    <cfRule type="containsText" dxfId="526" priority="573" operator="containsText" text="ERROR">
      <formula>NOT(ISERROR(SEARCH("ERROR",AJ1181)))</formula>
    </cfRule>
  </conditionalFormatting>
  <conditionalFormatting sqref="AJ1181">
    <cfRule type="containsText" dxfId="525" priority="571" operator="containsText" text="TRUE">
      <formula>NOT(ISERROR(SEARCH("TRUE",AJ1181)))</formula>
    </cfRule>
  </conditionalFormatting>
  <conditionalFormatting sqref="AJ1184">
    <cfRule type="containsText" dxfId="524" priority="569" operator="containsText" text="ERROR">
      <formula>NOT(ISERROR(SEARCH("ERROR",AJ1184)))</formula>
    </cfRule>
  </conditionalFormatting>
  <conditionalFormatting sqref="AJ1184">
    <cfRule type="containsText" dxfId="523" priority="567" operator="containsText" text="TRUE">
      <formula>NOT(ISERROR(SEARCH("TRUE",AJ1184)))</formula>
    </cfRule>
  </conditionalFormatting>
  <conditionalFormatting sqref="AJ1187">
    <cfRule type="containsText" dxfId="522" priority="565" operator="containsText" text="ERROR">
      <formula>NOT(ISERROR(SEARCH("ERROR",AJ1187)))</formula>
    </cfRule>
  </conditionalFormatting>
  <conditionalFormatting sqref="AJ1187">
    <cfRule type="containsText" dxfId="521" priority="563" operator="containsText" text="TRUE">
      <formula>NOT(ISERROR(SEARCH("TRUE",AJ1187)))</formula>
    </cfRule>
  </conditionalFormatting>
  <conditionalFormatting sqref="AJ1190">
    <cfRule type="containsText" dxfId="520" priority="561" operator="containsText" text="ERROR">
      <formula>NOT(ISERROR(SEARCH("ERROR",AJ1190)))</formula>
    </cfRule>
  </conditionalFormatting>
  <conditionalFormatting sqref="AJ1190">
    <cfRule type="containsText" dxfId="519" priority="559" operator="containsText" text="TRUE">
      <formula>NOT(ISERROR(SEARCH("TRUE",AJ1190)))</formula>
    </cfRule>
  </conditionalFormatting>
  <conditionalFormatting sqref="AJ1193">
    <cfRule type="containsText" dxfId="518" priority="557" operator="containsText" text="ERROR">
      <formula>NOT(ISERROR(SEARCH("ERROR",AJ1193)))</formula>
    </cfRule>
  </conditionalFormatting>
  <conditionalFormatting sqref="AJ1193">
    <cfRule type="containsText" dxfId="517" priority="555" operator="containsText" text="TRUE">
      <formula>NOT(ISERROR(SEARCH("TRUE",AJ1193)))</formula>
    </cfRule>
  </conditionalFormatting>
  <conditionalFormatting sqref="AJ1196">
    <cfRule type="containsText" dxfId="516" priority="553" operator="containsText" text="ERROR">
      <formula>NOT(ISERROR(SEARCH("ERROR",AJ1196)))</formula>
    </cfRule>
  </conditionalFormatting>
  <conditionalFormatting sqref="AJ1196">
    <cfRule type="containsText" dxfId="515" priority="551" operator="containsText" text="TRUE">
      <formula>NOT(ISERROR(SEARCH("TRUE",AJ1196)))</formula>
    </cfRule>
  </conditionalFormatting>
  <conditionalFormatting sqref="AJ1199">
    <cfRule type="containsText" dxfId="514" priority="549" operator="containsText" text="ERROR">
      <formula>NOT(ISERROR(SEARCH("ERROR",AJ1199)))</formula>
    </cfRule>
  </conditionalFormatting>
  <conditionalFormatting sqref="AJ1199">
    <cfRule type="containsText" dxfId="513" priority="547" operator="containsText" text="TRUE">
      <formula>NOT(ISERROR(SEARCH("TRUE",AJ1199)))</formula>
    </cfRule>
  </conditionalFormatting>
  <conditionalFormatting sqref="AJ1202">
    <cfRule type="containsText" dxfId="512" priority="545" operator="containsText" text="ERROR">
      <formula>NOT(ISERROR(SEARCH("ERROR",AJ1202)))</formula>
    </cfRule>
  </conditionalFormatting>
  <conditionalFormatting sqref="AJ1202">
    <cfRule type="containsText" dxfId="511" priority="543" operator="containsText" text="TRUE">
      <formula>NOT(ISERROR(SEARCH("TRUE",AJ1202)))</formula>
    </cfRule>
  </conditionalFormatting>
  <conditionalFormatting sqref="AJ1205">
    <cfRule type="containsText" dxfId="510" priority="541" operator="containsText" text="ERROR">
      <formula>NOT(ISERROR(SEARCH("ERROR",AJ1205)))</formula>
    </cfRule>
  </conditionalFormatting>
  <conditionalFormatting sqref="AJ1205">
    <cfRule type="containsText" dxfId="509" priority="539" operator="containsText" text="TRUE">
      <formula>NOT(ISERROR(SEARCH("TRUE",AJ1205)))</formula>
    </cfRule>
  </conditionalFormatting>
  <conditionalFormatting sqref="AJ1208">
    <cfRule type="containsText" dxfId="508" priority="537" operator="containsText" text="ERROR">
      <formula>NOT(ISERROR(SEARCH("ERROR",AJ1208)))</formula>
    </cfRule>
  </conditionalFormatting>
  <conditionalFormatting sqref="AJ1208">
    <cfRule type="containsText" dxfId="507" priority="535" operator="containsText" text="TRUE">
      <formula>NOT(ISERROR(SEARCH("TRUE",AJ1208)))</formula>
    </cfRule>
  </conditionalFormatting>
  <conditionalFormatting sqref="AJ1211">
    <cfRule type="containsText" dxfId="506" priority="533" operator="containsText" text="ERROR">
      <formula>NOT(ISERROR(SEARCH("ERROR",AJ1211)))</formula>
    </cfRule>
  </conditionalFormatting>
  <conditionalFormatting sqref="AJ1211">
    <cfRule type="containsText" dxfId="505" priority="531" operator="containsText" text="TRUE">
      <formula>NOT(ISERROR(SEARCH("TRUE",AJ1211)))</formula>
    </cfRule>
  </conditionalFormatting>
  <conditionalFormatting sqref="AC1159">
    <cfRule type="cellIs" dxfId="504" priority="530" operator="equal">
      <formula>0</formula>
    </cfRule>
  </conditionalFormatting>
  <conditionalFormatting sqref="AC1162">
    <cfRule type="cellIs" dxfId="503" priority="529" operator="equal">
      <formula>0</formula>
    </cfRule>
  </conditionalFormatting>
  <conditionalFormatting sqref="AC1165">
    <cfRule type="cellIs" dxfId="502" priority="528" operator="equal">
      <formula>0</formula>
    </cfRule>
  </conditionalFormatting>
  <conditionalFormatting sqref="AC1168">
    <cfRule type="cellIs" dxfId="501" priority="527" operator="equal">
      <formula>0</formula>
    </cfRule>
  </conditionalFormatting>
  <conditionalFormatting sqref="AC1171">
    <cfRule type="cellIs" dxfId="500" priority="526" operator="equal">
      <formula>0</formula>
    </cfRule>
  </conditionalFormatting>
  <conditionalFormatting sqref="AC1174">
    <cfRule type="cellIs" dxfId="499" priority="525" operator="equal">
      <formula>0</formula>
    </cfRule>
  </conditionalFormatting>
  <conditionalFormatting sqref="AC1177">
    <cfRule type="cellIs" dxfId="498" priority="524" operator="equal">
      <formula>0</formula>
    </cfRule>
  </conditionalFormatting>
  <conditionalFormatting sqref="AC1180">
    <cfRule type="cellIs" dxfId="497" priority="523" operator="equal">
      <formula>0</formula>
    </cfRule>
  </conditionalFormatting>
  <conditionalFormatting sqref="AC1183">
    <cfRule type="cellIs" dxfId="496" priority="522" operator="equal">
      <formula>0</formula>
    </cfRule>
  </conditionalFormatting>
  <conditionalFormatting sqref="AC1186">
    <cfRule type="cellIs" dxfId="495" priority="521" operator="equal">
      <formula>0</formula>
    </cfRule>
  </conditionalFormatting>
  <conditionalFormatting sqref="AC1189">
    <cfRule type="cellIs" dxfId="494" priority="520" operator="equal">
      <formula>0</formula>
    </cfRule>
  </conditionalFormatting>
  <conditionalFormatting sqref="AC1192">
    <cfRule type="cellIs" dxfId="493" priority="519" operator="equal">
      <formula>0</formula>
    </cfRule>
  </conditionalFormatting>
  <conditionalFormatting sqref="AC1195">
    <cfRule type="cellIs" dxfId="492" priority="518" operator="equal">
      <formula>0</formula>
    </cfRule>
  </conditionalFormatting>
  <conditionalFormatting sqref="AC1198">
    <cfRule type="cellIs" dxfId="491" priority="517" operator="equal">
      <formula>0</formula>
    </cfRule>
  </conditionalFormatting>
  <conditionalFormatting sqref="AC1201">
    <cfRule type="cellIs" dxfId="490" priority="516" operator="equal">
      <formula>0</formula>
    </cfRule>
  </conditionalFormatting>
  <conditionalFormatting sqref="AC1204">
    <cfRule type="cellIs" dxfId="489" priority="515" operator="equal">
      <formula>0</formula>
    </cfRule>
  </conditionalFormatting>
  <conditionalFormatting sqref="AC1207">
    <cfRule type="cellIs" dxfId="488" priority="514" operator="equal">
      <formula>0</formula>
    </cfRule>
  </conditionalFormatting>
  <conditionalFormatting sqref="AC1210">
    <cfRule type="cellIs" dxfId="487" priority="513" operator="equal">
      <formula>0</formula>
    </cfRule>
  </conditionalFormatting>
  <conditionalFormatting sqref="AJ1226">
    <cfRule type="containsText" dxfId="486" priority="507" operator="containsText" text="ERROR">
      <formula>NOT(ISERROR(SEARCH("ERROR",AJ1226)))</formula>
    </cfRule>
  </conditionalFormatting>
  <conditionalFormatting sqref="AJ1226">
    <cfRule type="containsText" dxfId="485" priority="505" operator="containsText" text="TRUE">
      <formula>NOT(ISERROR(SEARCH("TRUE",AJ1226)))</formula>
    </cfRule>
  </conditionalFormatting>
  <conditionalFormatting sqref="AJ1229">
    <cfRule type="containsText" dxfId="484" priority="503" operator="containsText" text="ERROR">
      <formula>NOT(ISERROR(SEARCH("ERROR",AJ1229)))</formula>
    </cfRule>
  </conditionalFormatting>
  <conditionalFormatting sqref="AJ1229">
    <cfRule type="containsText" dxfId="483" priority="501" operator="containsText" text="TRUE">
      <formula>NOT(ISERROR(SEARCH("TRUE",AJ1229)))</formula>
    </cfRule>
  </conditionalFormatting>
  <conditionalFormatting sqref="AJ1232">
    <cfRule type="containsText" dxfId="482" priority="499" operator="containsText" text="ERROR">
      <formula>NOT(ISERROR(SEARCH("ERROR",AJ1232)))</formula>
    </cfRule>
  </conditionalFormatting>
  <conditionalFormatting sqref="AJ1232">
    <cfRule type="containsText" dxfId="481" priority="497" operator="containsText" text="TRUE">
      <formula>NOT(ISERROR(SEARCH("TRUE",AJ1232)))</formula>
    </cfRule>
  </conditionalFormatting>
  <conditionalFormatting sqref="AJ1235">
    <cfRule type="containsText" dxfId="480" priority="495" operator="containsText" text="ERROR">
      <formula>NOT(ISERROR(SEARCH("ERROR",AJ1235)))</formula>
    </cfRule>
  </conditionalFormatting>
  <conditionalFormatting sqref="AJ1235">
    <cfRule type="containsText" dxfId="479" priority="493" operator="containsText" text="TRUE">
      <formula>NOT(ISERROR(SEARCH("TRUE",AJ1235)))</formula>
    </cfRule>
  </conditionalFormatting>
  <conditionalFormatting sqref="AJ1238">
    <cfRule type="containsText" dxfId="478" priority="491" operator="containsText" text="ERROR">
      <formula>NOT(ISERROR(SEARCH("ERROR",AJ1238)))</formula>
    </cfRule>
  </conditionalFormatting>
  <conditionalFormatting sqref="AJ1238">
    <cfRule type="containsText" dxfId="477" priority="489" operator="containsText" text="TRUE">
      <formula>NOT(ISERROR(SEARCH("TRUE",AJ1238)))</formula>
    </cfRule>
  </conditionalFormatting>
  <conditionalFormatting sqref="AJ1240">
    <cfRule type="containsText" dxfId="476" priority="487" operator="containsText" text="ERROR">
      <formula>NOT(ISERROR(SEARCH("ERROR",AJ1240)))</formula>
    </cfRule>
  </conditionalFormatting>
  <conditionalFormatting sqref="AG1240">
    <cfRule type="duplicateValues" dxfId="475" priority="486"/>
  </conditionalFormatting>
  <conditionalFormatting sqref="AJ1240">
    <cfRule type="containsText" dxfId="474" priority="485" operator="containsText" text="TRUE">
      <formula>NOT(ISERROR(SEARCH("TRUE",AJ1240)))</formula>
    </cfRule>
  </conditionalFormatting>
  <conditionalFormatting sqref="AJ1244">
    <cfRule type="containsText" dxfId="473" priority="483" operator="containsText" text="ERROR">
      <formula>NOT(ISERROR(SEARCH("ERROR",AJ1244)))</formula>
    </cfRule>
  </conditionalFormatting>
  <conditionalFormatting sqref="AJ1244">
    <cfRule type="containsText" dxfId="472" priority="481" operator="containsText" text="TRUE">
      <formula>NOT(ISERROR(SEARCH("TRUE",AJ1244)))</formula>
    </cfRule>
  </conditionalFormatting>
  <conditionalFormatting sqref="AC1237">
    <cfRule type="cellIs" dxfId="471" priority="471" operator="equal">
      <formula>0</formula>
    </cfRule>
  </conditionalFormatting>
  <conditionalFormatting sqref="AJ1247">
    <cfRule type="containsText" dxfId="470" priority="479" operator="containsText" text="ERROR">
      <formula>NOT(ISERROR(SEARCH("ERROR",AJ1247)))</formula>
    </cfRule>
  </conditionalFormatting>
  <conditionalFormatting sqref="AJ1247">
    <cfRule type="containsText" dxfId="469" priority="477" operator="containsText" text="TRUE">
      <formula>NOT(ISERROR(SEARCH("TRUE",AJ1247)))</formula>
    </cfRule>
  </conditionalFormatting>
  <conditionalFormatting sqref="AC1225">
    <cfRule type="cellIs" dxfId="468" priority="476" operator="equal">
      <formula>0</formula>
    </cfRule>
  </conditionalFormatting>
  <conditionalFormatting sqref="AC1246">
    <cfRule type="cellIs" dxfId="467" priority="468" operator="equal">
      <formula>0</formula>
    </cfRule>
  </conditionalFormatting>
  <conditionalFormatting sqref="AC1228">
    <cfRule type="cellIs" dxfId="466" priority="474" operator="equal">
      <formula>0</formula>
    </cfRule>
  </conditionalFormatting>
  <conditionalFormatting sqref="AC1231">
    <cfRule type="cellIs" dxfId="465" priority="473" operator="equal">
      <formula>0</formula>
    </cfRule>
  </conditionalFormatting>
  <conditionalFormatting sqref="AC1234">
    <cfRule type="cellIs" dxfId="464" priority="472" operator="equal">
      <formula>0</formula>
    </cfRule>
  </conditionalFormatting>
  <conditionalFormatting sqref="AC1240">
    <cfRule type="cellIs" dxfId="463" priority="470" operator="equal">
      <formula>0</formula>
    </cfRule>
  </conditionalFormatting>
  <conditionalFormatting sqref="AC1243">
    <cfRule type="cellIs" dxfId="462" priority="469" operator="equal">
      <formula>0</formula>
    </cfRule>
  </conditionalFormatting>
  <conditionalFormatting sqref="AJ1262">
    <cfRule type="containsText" dxfId="461" priority="466" operator="containsText" text="ERROR">
      <formula>NOT(ISERROR(SEARCH("ERROR",AJ1262)))</formula>
    </cfRule>
  </conditionalFormatting>
  <conditionalFormatting sqref="AJ1262">
    <cfRule type="containsText" dxfId="460" priority="464" operator="containsText" text="TRUE">
      <formula>NOT(ISERROR(SEARCH("TRUE",AJ1262)))</formula>
    </cfRule>
  </conditionalFormatting>
  <conditionalFormatting sqref="AJ1265">
    <cfRule type="containsText" dxfId="459" priority="462" operator="containsText" text="ERROR">
      <formula>NOT(ISERROR(SEARCH("ERROR",AJ1265)))</formula>
    </cfRule>
  </conditionalFormatting>
  <conditionalFormatting sqref="AJ1265">
    <cfRule type="containsText" dxfId="458" priority="460" operator="containsText" text="TRUE">
      <formula>NOT(ISERROR(SEARCH("TRUE",AJ1265)))</formula>
    </cfRule>
  </conditionalFormatting>
  <conditionalFormatting sqref="AJ1268">
    <cfRule type="containsText" dxfId="457" priority="458" operator="containsText" text="ERROR">
      <formula>NOT(ISERROR(SEARCH("ERROR",AJ1268)))</formula>
    </cfRule>
  </conditionalFormatting>
  <conditionalFormatting sqref="AJ1268">
    <cfRule type="containsText" dxfId="456" priority="456" operator="containsText" text="TRUE">
      <formula>NOT(ISERROR(SEARCH("TRUE",AJ1268)))</formula>
    </cfRule>
  </conditionalFormatting>
  <conditionalFormatting sqref="AJ1271">
    <cfRule type="containsText" dxfId="455" priority="454" operator="containsText" text="ERROR">
      <formula>NOT(ISERROR(SEARCH("ERROR",AJ1271)))</formula>
    </cfRule>
  </conditionalFormatting>
  <conditionalFormatting sqref="AJ1271">
    <cfRule type="containsText" dxfId="454" priority="452" operator="containsText" text="TRUE">
      <formula>NOT(ISERROR(SEARCH("TRUE",AJ1271)))</formula>
    </cfRule>
  </conditionalFormatting>
  <conditionalFormatting sqref="AJ1274">
    <cfRule type="containsText" dxfId="453" priority="450" operator="containsText" text="ERROR">
      <formula>NOT(ISERROR(SEARCH("ERROR",AJ1274)))</formula>
    </cfRule>
  </conditionalFormatting>
  <conditionalFormatting sqref="AJ1274">
    <cfRule type="containsText" dxfId="452" priority="448" operator="containsText" text="TRUE">
      <formula>NOT(ISERROR(SEARCH("TRUE",AJ1274)))</formula>
    </cfRule>
  </conditionalFormatting>
  <conditionalFormatting sqref="AJ1277">
    <cfRule type="containsText" dxfId="451" priority="446" operator="containsText" text="ERROR">
      <formula>NOT(ISERROR(SEARCH("ERROR",AJ1277)))</formula>
    </cfRule>
  </conditionalFormatting>
  <conditionalFormatting sqref="AJ1277">
    <cfRule type="containsText" dxfId="450" priority="444" operator="containsText" text="TRUE">
      <formula>NOT(ISERROR(SEARCH("TRUE",AJ1277)))</formula>
    </cfRule>
  </conditionalFormatting>
  <conditionalFormatting sqref="AC1270">
    <cfRule type="cellIs" dxfId="449" priority="424" operator="equal">
      <formula>0</formula>
    </cfRule>
  </conditionalFormatting>
  <conditionalFormatting sqref="AJ1280">
    <cfRule type="containsText" dxfId="448" priority="438" operator="containsText" text="ERROR">
      <formula>NOT(ISERROR(SEARCH("ERROR",AJ1280)))</formula>
    </cfRule>
  </conditionalFormatting>
  <conditionalFormatting sqref="AJ1280">
    <cfRule type="containsText" dxfId="447" priority="436" operator="containsText" text="TRUE">
      <formula>NOT(ISERROR(SEARCH("TRUE",AJ1280)))</formula>
    </cfRule>
  </conditionalFormatting>
  <conditionalFormatting sqref="AC1279">
    <cfRule type="cellIs" dxfId="446" priority="420" operator="equal">
      <formula>0</formula>
    </cfRule>
  </conditionalFormatting>
  <conditionalFormatting sqref="AJ1283">
    <cfRule type="containsText" dxfId="445" priority="434" operator="containsText" text="ERROR">
      <formula>NOT(ISERROR(SEARCH("ERROR",AJ1283)))</formula>
    </cfRule>
  </conditionalFormatting>
  <conditionalFormatting sqref="AJ1283">
    <cfRule type="containsText" dxfId="444" priority="432" operator="containsText" text="TRUE">
      <formula>NOT(ISERROR(SEARCH("TRUE",AJ1283)))</formula>
    </cfRule>
  </conditionalFormatting>
  <conditionalFormatting sqref="AJ1286">
    <cfRule type="containsText" dxfId="443" priority="430" operator="containsText" text="ERROR">
      <formula>NOT(ISERROR(SEARCH("ERROR",AJ1286)))</formula>
    </cfRule>
  </conditionalFormatting>
  <conditionalFormatting sqref="AJ1286">
    <cfRule type="containsText" dxfId="442" priority="428" operator="containsText" text="TRUE">
      <formula>NOT(ISERROR(SEARCH("TRUE",AJ1286)))</formula>
    </cfRule>
  </conditionalFormatting>
  <conditionalFormatting sqref="AC1261">
    <cfRule type="cellIs" dxfId="441" priority="427" operator="equal">
      <formula>0</formula>
    </cfRule>
  </conditionalFormatting>
  <conditionalFormatting sqref="AC1264">
    <cfRule type="cellIs" dxfId="440" priority="426" operator="equal">
      <formula>0</formula>
    </cfRule>
  </conditionalFormatting>
  <conditionalFormatting sqref="AC1267">
    <cfRule type="cellIs" dxfId="439" priority="425" operator="equal">
      <formula>0</formula>
    </cfRule>
  </conditionalFormatting>
  <conditionalFormatting sqref="AC1273">
    <cfRule type="cellIs" dxfId="438" priority="423" operator="equal">
      <formula>0</formula>
    </cfRule>
  </conditionalFormatting>
  <conditionalFormatting sqref="AC1276">
    <cfRule type="cellIs" dxfId="437" priority="422" operator="equal">
      <formula>0</formula>
    </cfRule>
  </conditionalFormatting>
  <conditionalFormatting sqref="AC1282">
    <cfRule type="cellIs" dxfId="436" priority="419" operator="equal">
      <formula>0</formula>
    </cfRule>
  </conditionalFormatting>
  <conditionalFormatting sqref="AC1308">
    <cfRule type="cellIs" dxfId="435" priority="413" operator="equal">
      <formula>0</formula>
    </cfRule>
  </conditionalFormatting>
  <conditionalFormatting sqref="AC1285">
    <cfRule type="cellIs" dxfId="434" priority="418" operator="equal">
      <formula>0</formula>
    </cfRule>
  </conditionalFormatting>
  <conditionalFormatting sqref="AJ1302">
    <cfRule type="containsText" dxfId="433" priority="416" operator="containsText" text="ERROR">
      <formula>NOT(ISERROR(SEARCH("ERROR",AJ1302)))</formula>
    </cfRule>
  </conditionalFormatting>
  <conditionalFormatting sqref="AG1302">
    <cfRule type="duplicateValues" dxfId="432" priority="415"/>
  </conditionalFormatting>
  <conditionalFormatting sqref="AJ1302">
    <cfRule type="containsText" dxfId="431" priority="414" operator="containsText" text="TRUE">
      <formula>NOT(ISERROR(SEARCH("TRUE",AJ1302)))</formula>
    </cfRule>
  </conditionalFormatting>
  <conditionalFormatting sqref="AJ857">
    <cfRule type="containsText" dxfId="430" priority="412" operator="containsText" text="ERROR">
      <formula>NOT(ISERROR(SEARCH("ERROR",AJ857)))</formula>
    </cfRule>
  </conditionalFormatting>
  <conditionalFormatting sqref="AG857">
    <cfRule type="duplicateValues" dxfId="429" priority="411"/>
  </conditionalFormatting>
  <conditionalFormatting sqref="AJ857">
    <cfRule type="containsText" dxfId="428" priority="410" operator="containsText" text="TRUE">
      <formula>NOT(ISERROR(SEARCH("TRUE",AJ857)))</formula>
    </cfRule>
  </conditionalFormatting>
  <conditionalFormatting sqref="AJ1338">
    <cfRule type="containsText" dxfId="427" priority="408" operator="containsText" text="ERROR">
      <formula>NOT(ISERROR(SEARCH("ERROR",AJ1338)))</formula>
    </cfRule>
  </conditionalFormatting>
  <conditionalFormatting sqref="AJ1338">
    <cfRule type="containsText" dxfId="426" priority="406" operator="containsText" text="TRUE">
      <formula>NOT(ISERROR(SEARCH("TRUE",AJ1338)))</formula>
    </cfRule>
  </conditionalFormatting>
  <conditionalFormatting sqref="AJ1341">
    <cfRule type="containsText" dxfId="425" priority="404" operator="containsText" text="ERROR">
      <formula>NOT(ISERROR(SEARCH("ERROR",AJ1341)))</formula>
    </cfRule>
  </conditionalFormatting>
  <conditionalFormatting sqref="AJ1341">
    <cfRule type="containsText" dxfId="424" priority="402" operator="containsText" text="TRUE">
      <formula>NOT(ISERROR(SEARCH("TRUE",AJ1341)))</formula>
    </cfRule>
  </conditionalFormatting>
  <conditionalFormatting sqref="AJ1344">
    <cfRule type="containsText" dxfId="423" priority="400" operator="containsText" text="ERROR">
      <formula>NOT(ISERROR(SEARCH("ERROR",AJ1344)))</formula>
    </cfRule>
  </conditionalFormatting>
  <conditionalFormatting sqref="AJ1344">
    <cfRule type="containsText" dxfId="422" priority="398" operator="containsText" text="TRUE">
      <formula>NOT(ISERROR(SEARCH("TRUE",AJ1344)))</formula>
    </cfRule>
  </conditionalFormatting>
  <conditionalFormatting sqref="AJ1347">
    <cfRule type="containsText" dxfId="421" priority="396" operator="containsText" text="ERROR">
      <formula>NOT(ISERROR(SEARCH("ERROR",AJ1347)))</formula>
    </cfRule>
  </conditionalFormatting>
  <conditionalFormatting sqref="AJ1347">
    <cfRule type="containsText" dxfId="420" priority="394" operator="containsText" text="TRUE">
      <formula>NOT(ISERROR(SEARCH("TRUE",AJ1347)))</formula>
    </cfRule>
  </conditionalFormatting>
  <conditionalFormatting sqref="AJ1350">
    <cfRule type="containsText" dxfId="419" priority="392" operator="containsText" text="ERROR">
      <formula>NOT(ISERROR(SEARCH("ERROR",AJ1350)))</formula>
    </cfRule>
  </conditionalFormatting>
  <conditionalFormatting sqref="AJ1350">
    <cfRule type="containsText" dxfId="418" priority="390" operator="containsText" text="TRUE">
      <formula>NOT(ISERROR(SEARCH("TRUE",AJ1350)))</formula>
    </cfRule>
  </conditionalFormatting>
  <conditionalFormatting sqref="AJ1353">
    <cfRule type="containsText" dxfId="417" priority="388" operator="containsText" text="ERROR">
      <formula>NOT(ISERROR(SEARCH("ERROR",AJ1353)))</formula>
    </cfRule>
  </conditionalFormatting>
  <conditionalFormatting sqref="AJ1353">
    <cfRule type="containsText" dxfId="416" priority="386" operator="containsText" text="TRUE">
      <formula>NOT(ISERROR(SEARCH("TRUE",AJ1353)))</formula>
    </cfRule>
  </conditionalFormatting>
  <conditionalFormatting sqref="AJ1356">
    <cfRule type="containsText" dxfId="415" priority="384" operator="containsText" text="ERROR">
      <formula>NOT(ISERROR(SEARCH("ERROR",AJ1356)))</formula>
    </cfRule>
  </conditionalFormatting>
  <conditionalFormatting sqref="AJ1356">
    <cfRule type="containsText" dxfId="414" priority="382" operator="containsText" text="TRUE">
      <formula>NOT(ISERROR(SEARCH("TRUE",AJ1356)))</formula>
    </cfRule>
  </conditionalFormatting>
  <conditionalFormatting sqref="AJ1359">
    <cfRule type="containsText" dxfId="413" priority="380" operator="containsText" text="ERROR">
      <formula>NOT(ISERROR(SEARCH("ERROR",AJ1359)))</formula>
    </cfRule>
  </conditionalFormatting>
  <conditionalFormatting sqref="AJ1359">
    <cfRule type="containsText" dxfId="412" priority="378" operator="containsText" text="TRUE">
      <formula>NOT(ISERROR(SEARCH("TRUE",AJ1359)))</formula>
    </cfRule>
  </conditionalFormatting>
  <conditionalFormatting sqref="AJ1362">
    <cfRule type="containsText" dxfId="411" priority="376" operator="containsText" text="ERROR">
      <formula>NOT(ISERROR(SEARCH("ERROR",AJ1362)))</formula>
    </cfRule>
  </conditionalFormatting>
  <conditionalFormatting sqref="AJ1362">
    <cfRule type="containsText" dxfId="410" priority="374" operator="containsText" text="TRUE">
      <formula>NOT(ISERROR(SEARCH("TRUE",AJ1362)))</formula>
    </cfRule>
  </conditionalFormatting>
  <conditionalFormatting sqref="AJ1365">
    <cfRule type="containsText" dxfId="409" priority="372" operator="containsText" text="ERROR">
      <formula>NOT(ISERROR(SEARCH("ERROR",AJ1365)))</formula>
    </cfRule>
  </conditionalFormatting>
  <conditionalFormatting sqref="AJ1365">
    <cfRule type="containsText" dxfId="408" priority="370" operator="containsText" text="TRUE">
      <formula>NOT(ISERROR(SEARCH("TRUE",AJ1365)))</formula>
    </cfRule>
  </conditionalFormatting>
  <conditionalFormatting sqref="AC1340">
    <cfRule type="cellIs" dxfId="407" priority="369" operator="equal">
      <formula>0</formula>
    </cfRule>
  </conditionalFormatting>
  <conditionalFormatting sqref="AC1343">
    <cfRule type="cellIs" dxfId="406" priority="368" operator="equal">
      <formula>0</formula>
    </cfRule>
  </conditionalFormatting>
  <conditionalFormatting sqref="AC1346">
    <cfRule type="cellIs" dxfId="405" priority="367" operator="equal">
      <formula>0</formula>
    </cfRule>
  </conditionalFormatting>
  <conditionalFormatting sqref="AC1349">
    <cfRule type="cellIs" dxfId="404" priority="366" operator="equal">
      <formula>0</formula>
    </cfRule>
  </conditionalFormatting>
  <conditionalFormatting sqref="AC1352">
    <cfRule type="cellIs" dxfId="403" priority="365" operator="equal">
      <formula>0</formula>
    </cfRule>
  </conditionalFormatting>
  <conditionalFormatting sqref="AC1355">
    <cfRule type="cellIs" dxfId="402" priority="364" operator="equal">
      <formula>0</formula>
    </cfRule>
  </conditionalFormatting>
  <conditionalFormatting sqref="AC1358">
    <cfRule type="cellIs" dxfId="401" priority="363" operator="equal">
      <formula>0</formula>
    </cfRule>
  </conditionalFormatting>
  <conditionalFormatting sqref="AC1361">
    <cfRule type="cellIs" dxfId="400" priority="362" operator="equal">
      <formula>0</formula>
    </cfRule>
  </conditionalFormatting>
  <conditionalFormatting sqref="AC1364">
    <cfRule type="cellIs" dxfId="399" priority="361" operator="equal">
      <formula>0</formula>
    </cfRule>
  </conditionalFormatting>
  <conditionalFormatting sqref="AJ902">
    <cfRule type="containsText" dxfId="398" priority="360" operator="containsText" text="ERROR">
      <formula>NOT(ISERROR(SEARCH("ERROR",AJ902)))</formula>
    </cfRule>
  </conditionalFormatting>
  <conditionalFormatting sqref="AG902">
    <cfRule type="duplicateValues" dxfId="397" priority="359"/>
  </conditionalFormatting>
  <conditionalFormatting sqref="AJ902">
    <cfRule type="containsText" dxfId="396" priority="358" operator="containsText" text="TRUE">
      <formula>NOT(ISERROR(SEARCH("TRUE",AJ902)))</formula>
    </cfRule>
  </conditionalFormatting>
  <conditionalFormatting sqref="AJ903">
    <cfRule type="containsText" dxfId="395" priority="356" operator="containsText" text="ERROR">
      <formula>NOT(ISERROR(SEARCH("ERROR",AJ903)))</formula>
    </cfRule>
  </conditionalFormatting>
  <conditionalFormatting sqref="AG903">
    <cfRule type="duplicateValues" dxfId="394" priority="355"/>
  </conditionalFormatting>
  <conditionalFormatting sqref="AJ903">
    <cfRule type="containsText" dxfId="393" priority="354" operator="containsText" text="TRUE">
      <formula>NOT(ISERROR(SEARCH("TRUE",AJ903)))</formula>
    </cfRule>
  </conditionalFormatting>
  <conditionalFormatting sqref="AJ956">
    <cfRule type="containsText" dxfId="392" priority="353" operator="containsText" text="ERROR">
      <formula>NOT(ISERROR(SEARCH("ERROR",AJ956)))</formula>
    </cfRule>
  </conditionalFormatting>
  <conditionalFormatting sqref="AG956">
    <cfRule type="duplicateValues" dxfId="391" priority="352"/>
  </conditionalFormatting>
  <conditionalFormatting sqref="AJ956">
    <cfRule type="containsText" dxfId="390" priority="351" operator="containsText" text="TRUE">
      <formula>NOT(ISERROR(SEARCH("TRUE",AJ956)))</formula>
    </cfRule>
  </conditionalFormatting>
  <conditionalFormatting sqref="AJ957">
    <cfRule type="containsText" dxfId="389" priority="350" operator="containsText" text="ERROR">
      <formula>NOT(ISERROR(SEARCH("ERROR",AJ957)))</formula>
    </cfRule>
  </conditionalFormatting>
  <conditionalFormatting sqref="AG957">
    <cfRule type="duplicateValues" dxfId="388" priority="349"/>
  </conditionalFormatting>
  <conditionalFormatting sqref="AJ957">
    <cfRule type="containsText" dxfId="387" priority="348" operator="containsText" text="TRUE">
      <formula>NOT(ISERROR(SEARCH("TRUE",AJ957)))</formula>
    </cfRule>
  </conditionalFormatting>
  <conditionalFormatting sqref="AJ995">
    <cfRule type="containsText" dxfId="386" priority="345" operator="containsText" text="ERROR">
      <formula>NOT(ISERROR(SEARCH("ERROR",AJ995)))</formula>
    </cfRule>
  </conditionalFormatting>
  <conditionalFormatting sqref="AG995">
    <cfRule type="duplicateValues" dxfId="385" priority="344"/>
  </conditionalFormatting>
  <conditionalFormatting sqref="AJ995">
    <cfRule type="containsText" dxfId="384" priority="343" operator="containsText" text="TRUE">
      <formula>NOT(ISERROR(SEARCH("TRUE",AJ995)))</formula>
    </cfRule>
  </conditionalFormatting>
  <conditionalFormatting sqref="AJ996">
    <cfRule type="containsText" dxfId="383" priority="342" operator="containsText" text="ERROR">
      <formula>NOT(ISERROR(SEARCH("ERROR",AJ996)))</formula>
    </cfRule>
  </conditionalFormatting>
  <conditionalFormatting sqref="AG996">
    <cfRule type="duplicateValues" dxfId="382" priority="341"/>
  </conditionalFormatting>
  <conditionalFormatting sqref="AJ996">
    <cfRule type="containsText" dxfId="381" priority="340" operator="containsText" text="TRUE">
      <formula>NOT(ISERROR(SEARCH("TRUE",AJ996)))</formula>
    </cfRule>
  </conditionalFormatting>
  <conditionalFormatting sqref="AJ1140">
    <cfRule type="containsText" dxfId="380" priority="331" operator="containsText" text="ERROR">
      <formula>NOT(ISERROR(SEARCH("ERROR",AJ1140)))</formula>
    </cfRule>
  </conditionalFormatting>
  <conditionalFormatting sqref="AG1140">
    <cfRule type="duplicateValues" dxfId="379" priority="330"/>
  </conditionalFormatting>
  <conditionalFormatting sqref="AJ1140">
    <cfRule type="containsText" dxfId="378" priority="329" operator="containsText" text="TRUE">
      <formula>NOT(ISERROR(SEARCH("TRUE",AJ1140)))</formula>
    </cfRule>
  </conditionalFormatting>
  <conditionalFormatting sqref="AJ1141">
    <cfRule type="containsText" dxfId="377" priority="328" operator="containsText" text="ERROR">
      <formula>NOT(ISERROR(SEARCH("ERROR",AJ1141)))</formula>
    </cfRule>
  </conditionalFormatting>
  <conditionalFormatting sqref="AG1141">
    <cfRule type="duplicateValues" dxfId="376" priority="327"/>
  </conditionalFormatting>
  <conditionalFormatting sqref="AJ1141">
    <cfRule type="containsText" dxfId="375" priority="326" operator="containsText" text="TRUE">
      <formula>NOT(ISERROR(SEARCH("TRUE",AJ1141)))</formula>
    </cfRule>
  </conditionalFormatting>
  <conditionalFormatting sqref="AJ1212">
    <cfRule type="containsText" dxfId="374" priority="324" operator="containsText" text="ERROR">
      <formula>NOT(ISERROR(SEARCH("ERROR",AJ1212)))</formula>
    </cfRule>
  </conditionalFormatting>
  <conditionalFormatting sqref="AG1212">
    <cfRule type="duplicateValues" dxfId="373" priority="323"/>
  </conditionalFormatting>
  <conditionalFormatting sqref="AJ1212">
    <cfRule type="containsText" dxfId="372" priority="322" operator="containsText" text="TRUE">
      <formula>NOT(ISERROR(SEARCH("TRUE",AJ1212)))</formula>
    </cfRule>
  </conditionalFormatting>
  <conditionalFormatting sqref="AJ1213">
    <cfRule type="containsText" dxfId="371" priority="321" operator="containsText" text="ERROR">
      <formula>NOT(ISERROR(SEARCH("ERROR",AJ1213)))</formula>
    </cfRule>
  </conditionalFormatting>
  <conditionalFormatting sqref="AG1213">
    <cfRule type="duplicateValues" dxfId="370" priority="320"/>
  </conditionalFormatting>
  <conditionalFormatting sqref="AJ1213">
    <cfRule type="containsText" dxfId="369" priority="319" operator="containsText" text="TRUE">
      <formula>NOT(ISERROR(SEARCH("TRUE",AJ1213)))</formula>
    </cfRule>
  </conditionalFormatting>
  <conditionalFormatting sqref="AJ1248">
    <cfRule type="containsText" dxfId="368" priority="317" operator="containsText" text="ERROR">
      <formula>NOT(ISERROR(SEARCH("ERROR",AJ1248)))</formula>
    </cfRule>
  </conditionalFormatting>
  <conditionalFormatting sqref="AG1248">
    <cfRule type="duplicateValues" dxfId="367" priority="316"/>
  </conditionalFormatting>
  <conditionalFormatting sqref="AJ1248">
    <cfRule type="containsText" dxfId="366" priority="315" operator="containsText" text="TRUE">
      <formula>NOT(ISERROR(SEARCH("TRUE",AJ1248)))</formula>
    </cfRule>
  </conditionalFormatting>
  <conditionalFormatting sqref="AJ1249">
    <cfRule type="containsText" dxfId="365" priority="314" operator="containsText" text="ERROR">
      <formula>NOT(ISERROR(SEARCH("ERROR",AJ1249)))</formula>
    </cfRule>
  </conditionalFormatting>
  <conditionalFormatting sqref="AG1249">
    <cfRule type="duplicateValues" dxfId="364" priority="313"/>
  </conditionalFormatting>
  <conditionalFormatting sqref="AJ1249">
    <cfRule type="containsText" dxfId="363" priority="312" operator="containsText" text="TRUE">
      <formula>NOT(ISERROR(SEARCH("TRUE",AJ1249)))</formula>
    </cfRule>
  </conditionalFormatting>
  <conditionalFormatting sqref="AJ1287">
    <cfRule type="containsText" dxfId="362" priority="310" operator="containsText" text="ERROR">
      <formula>NOT(ISERROR(SEARCH("ERROR",AJ1287)))</formula>
    </cfRule>
  </conditionalFormatting>
  <conditionalFormatting sqref="AG1287">
    <cfRule type="duplicateValues" dxfId="361" priority="309"/>
  </conditionalFormatting>
  <conditionalFormatting sqref="AJ1287">
    <cfRule type="containsText" dxfId="360" priority="308" operator="containsText" text="TRUE">
      <formula>NOT(ISERROR(SEARCH("TRUE",AJ1287)))</formula>
    </cfRule>
  </conditionalFormatting>
  <conditionalFormatting sqref="AJ1288">
    <cfRule type="containsText" dxfId="359" priority="307" operator="containsText" text="ERROR">
      <formula>NOT(ISERROR(SEARCH("ERROR",AJ1288)))</formula>
    </cfRule>
  </conditionalFormatting>
  <conditionalFormatting sqref="AG1288">
    <cfRule type="duplicateValues" dxfId="358" priority="306"/>
  </conditionalFormatting>
  <conditionalFormatting sqref="AJ1288">
    <cfRule type="containsText" dxfId="357" priority="305" operator="containsText" text="TRUE">
      <formula>NOT(ISERROR(SEARCH("TRUE",AJ1288)))</formula>
    </cfRule>
  </conditionalFormatting>
  <conditionalFormatting sqref="AJ1324">
    <cfRule type="containsText" dxfId="356" priority="303" operator="containsText" text="ERROR">
      <formula>NOT(ISERROR(SEARCH("ERROR",AJ1324)))</formula>
    </cfRule>
  </conditionalFormatting>
  <conditionalFormatting sqref="AG1324">
    <cfRule type="duplicateValues" dxfId="355" priority="302"/>
  </conditionalFormatting>
  <conditionalFormatting sqref="AJ1324">
    <cfRule type="containsText" dxfId="354" priority="301" operator="containsText" text="TRUE">
      <formula>NOT(ISERROR(SEARCH("TRUE",AJ1324)))</formula>
    </cfRule>
  </conditionalFormatting>
  <conditionalFormatting sqref="AJ1325:AJ1326">
    <cfRule type="containsText" dxfId="353" priority="300" operator="containsText" text="ERROR">
      <formula>NOT(ISERROR(SEARCH("ERROR",AJ1325)))</formula>
    </cfRule>
  </conditionalFormatting>
  <conditionalFormatting sqref="AG1325:AG1326">
    <cfRule type="duplicateValues" dxfId="352" priority="299"/>
  </conditionalFormatting>
  <conditionalFormatting sqref="AJ1325:AJ1326">
    <cfRule type="containsText" dxfId="351" priority="298" operator="containsText" text="TRUE">
      <formula>NOT(ISERROR(SEARCH("TRUE",AJ1325)))</formula>
    </cfRule>
  </conditionalFormatting>
  <conditionalFormatting sqref="AJ1366">
    <cfRule type="containsText" dxfId="350" priority="296" operator="containsText" text="ERROR">
      <formula>NOT(ISERROR(SEARCH("ERROR",AJ1366)))</formula>
    </cfRule>
  </conditionalFormatting>
  <conditionalFormatting sqref="AG1366">
    <cfRule type="duplicateValues" dxfId="349" priority="295"/>
  </conditionalFormatting>
  <conditionalFormatting sqref="AJ1366">
    <cfRule type="containsText" dxfId="348" priority="294" operator="containsText" text="TRUE">
      <formula>NOT(ISERROR(SEARCH("TRUE",AJ1366)))</formula>
    </cfRule>
  </conditionalFormatting>
  <conditionalFormatting sqref="AJ1367">
    <cfRule type="containsText" dxfId="347" priority="293" operator="containsText" text="ERROR">
      <formula>NOT(ISERROR(SEARCH("ERROR",AJ1367)))</formula>
    </cfRule>
  </conditionalFormatting>
  <conditionalFormatting sqref="AG1367">
    <cfRule type="duplicateValues" dxfId="346" priority="292"/>
  </conditionalFormatting>
  <conditionalFormatting sqref="AJ1367">
    <cfRule type="containsText" dxfId="345" priority="291" operator="containsText" text="TRUE">
      <formula>NOT(ISERROR(SEARCH("TRUE",AJ1367)))</formula>
    </cfRule>
  </conditionalFormatting>
  <conditionalFormatting sqref="AJ1398">
    <cfRule type="containsText" dxfId="344" priority="289" operator="containsText" text="ERROR">
      <formula>NOT(ISERROR(SEARCH("ERROR",AJ1398)))</formula>
    </cfRule>
  </conditionalFormatting>
  <conditionalFormatting sqref="AG1398">
    <cfRule type="duplicateValues" dxfId="343" priority="288"/>
  </conditionalFormatting>
  <conditionalFormatting sqref="AJ1398">
    <cfRule type="containsText" dxfId="342" priority="287" operator="containsText" text="TRUE">
      <formula>NOT(ISERROR(SEARCH("TRUE",AJ1398)))</formula>
    </cfRule>
  </conditionalFormatting>
  <conditionalFormatting sqref="AJ1399">
    <cfRule type="containsText" dxfId="341" priority="286" operator="containsText" text="ERROR">
      <formula>NOT(ISERROR(SEARCH("ERROR",AJ1399)))</formula>
    </cfRule>
  </conditionalFormatting>
  <conditionalFormatting sqref="AG1399">
    <cfRule type="duplicateValues" dxfId="340" priority="285"/>
  </conditionalFormatting>
  <conditionalFormatting sqref="AJ1399">
    <cfRule type="containsText" dxfId="339" priority="284" operator="containsText" text="TRUE">
      <formula>NOT(ISERROR(SEARCH("TRUE",AJ1399)))</formula>
    </cfRule>
  </conditionalFormatting>
  <conditionalFormatting sqref="E1399:AE1399">
    <cfRule type="notContainsBlanks" dxfId="338" priority="283">
      <formula>LEN(TRIM(E1399))&gt;0</formula>
    </cfRule>
  </conditionalFormatting>
  <conditionalFormatting sqref="AJ1250:AJ1251">
    <cfRule type="containsText" dxfId="337" priority="280" operator="containsText" text="ERROR">
      <formula>NOT(ISERROR(SEARCH("ERROR",AJ1250)))</formula>
    </cfRule>
  </conditionalFormatting>
  <conditionalFormatting sqref="AG1250:AG1251">
    <cfRule type="duplicateValues" dxfId="336" priority="279"/>
  </conditionalFormatting>
  <conditionalFormatting sqref="AJ1250:AJ1251">
    <cfRule type="containsText" dxfId="335" priority="278" operator="containsText" text="TRUE">
      <formula>NOT(ISERROR(SEARCH("TRUE",AJ1250)))</formula>
    </cfRule>
  </conditionalFormatting>
  <conditionalFormatting sqref="AJ1370 AJ1373:AJ1375">
    <cfRule type="containsText" dxfId="334" priority="277" operator="containsText" text="ERROR">
      <formula>NOT(ISERROR(SEARCH("ERROR",AJ1370)))</formula>
    </cfRule>
  </conditionalFormatting>
  <conditionalFormatting sqref="AG1370 AG1373:AG1375">
    <cfRule type="duplicateValues" dxfId="333" priority="276"/>
  </conditionalFormatting>
  <conditionalFormatting sqref="AJ1370 AJ1373:AJ1375">
    <cfRule type="containsText" dxfId="332" priority="275" operator="containsText" text="TRUE">
      <formula>NOT(ISERROR(SEARCH("TRUE",AJ1370)))</formula>
    </cfRule>
  </conditionalFormatting>
  <conditionalFormatting sqref="AJ1376:AJ1377">
    <cfRule type="containsText" dxfId="331" priority="274" operator="containsText" text="ERROR">
      <formula>NOT(ISERROR(SEARCH("ERROR",AJ1376)))</formula>
    </cfRule>
  </conditionalFormatting>
  <conditionalFormatting sqref="AG1376:AG1377">
    <cfRule type="duplicateValues" dxfId="330" priority="273"/>
  </conditionalFormatting>
  <conditionalFormatting sqref="AJ1376:AJ1377">
    <cfRule type="containsText" dxfId="329" priority="272" operator="containsText" text="TRUE">
      <formula>NOT(ISERROR(SEARCH("TRUE",AJ1376)))</formula>
    </cfRule>
  </conditionalFormatting>
  <conditionalFormatting sqref="E1367:AE1367">
    <cfRule type="notContainsBlanks" dxfId="328" priority="271">
      <formula>LEN(TRIM(E1367))&gt;0</formula>
    </cfRule>
  </conditionalFormatting>
  <conditionalFormatting sqref="E1325:AE1326">
    <cfRule type="notContainsBlanks" dxfId="327" priority="270">
      <formula>LEN(TRIM(E1325))&gt;0</formula>
    </cfRule>
  </conditionalFormatting>
  <conditionalFormatting sqref="E1288:AE1288">
    <cfRule type="notContainsBlanks" dxfId="326" priority="269">
      <formula>LEN(TRIM(E1288))&gt;0</formula>
    </cfRule>
  </conditionalFormatting>
  <conditionalFormatting sqref="E1249:AE1249">
    <cfRule type="notContainsBlanks" dxfId="325" priority="268">
      <formula>LEN(TRIM(E1249))&gt;0</formula>
    </cfRule>
  </conditionalFormatting>
  <conditionalFormatting sqref="E1213:AE1213">
    <cfRule type="notContainsBlanks" dxfId="324" priority="267">
      <formula>LEN(TRIM(E1213))&gt;0</formula>
    </cfRule>
  </conditionalFormatting>
  <conditionalFormatting sqref="E1141:AE1141">
    <cfRule type="notContainsBlanks" dxfId="323" priority="266">
      <formula>LEN(TRIM(E1141))&gt;0</formula>
    </cfRule>
  </conditionalFormatting>
  <conditionalFormatting sqref="E996:AE996">
    <cfRule type="notContainsBlanks" dxfId="322" priority="264">
      <formula>LEN(TRIM(E996))&gt;0</formula>
    </cfRule>
  </conditionalFormatting>
  <conditionalFormatting sqref="E957:AE957">
    <cfRule type="notContainsBlanks" dxfId="321" priority="263">
      <formula>LEN(TRIM(E957))&gt;0</formula>
    </cfRule>
  </conditionalFormatting>
  <conditionalFormatting sqref="E903:AE903">
    <cfRule type="notContainsBlanks" dxfId="320" priority="262">
      <formula>LEN(TRIM(E903))&gt;0</formula>
    </cfRule>
  </conditionalFormatting>
  <conditionalFormatting sqref="AC106:AD107 AC109:AD110 W106:X107 W109:X110 Q106:R107 Q109:R110 K106:L107 K109:L110 E106:F107 E109:F110">
    <cfRule type="containsText" dxfId="319" priority="261" operator="containsText" text="Y">
      <formula>NOT(ISERROR(SEARCH("Y",E106)))</formula>
    </cfRule>
  </conditionalFormatting>
  <conditionalFormatting sqref="B124:AE124 E127:AB127">
    <cfRule type="cellIs" dxfId="318" priority="260" operator="equal">
      <formula>0</formula>
    </cfRule>
  </conditionalFormatting>
  <conditionalFormatting sqref="Z481:AE481">
    <cfRule type="cellIs" dxfId="317" priority="252" operator="equal">
      <formula>0</formula>
    </cfRule>
  </conditionalFormatting>
  <conditionalFormatting sqref="Z477:AE477">
    <cfRule type="cellIs" dxfId="316" priority="253" operator="equal">
      <formula>0</formula>
    </cfRule>
  </conditionalFormatting>
  <conditionalFormatting sqref="AJ470:AJ481">
    <cfRule type="containsText" dxfId="315" priority="251" operator="containsText" text="ERROR">
      <formula>NOT(ISERROR(SEARCH("ERROR",AJ470)))</formula>
    </cfRule>
  </conditionalFormatting>
  <conditionalFormatting sqref="AG470:AG481">
    <cfRule type="duplicateValues" dxfId="314" priority="250"/>
  </conditionalFormatting>
  <conditionalFormatting sqref="AJ470:AJ481">
    <cfRule type="containsText" dxfId="313" priority="249" operator="containsText" text="TRUE">
      <formula>NOT(ISERROR(SEARCH("TRUE",AJ470)))</formula>
    </cfRule>
  </conditionalFormatting>
  <conditionalFormatting sqref="AJ509">
    <cfRule type="containsText" dxfId="312" priority="248" operator="containsText" text="ERROR">
      <formula>NOT(ISERROR(SEARCH("ERROR",AJ509)))</formula>
    </cfRule>
  </conditionalFormatting>
  <conditionalFormatting sqref="AG509">
    <cfRule type="duplicateValues" dxfId="311" priority="247"/>
  </conditionalFormatting>
  <conditionalFormatting sqref="AJ509">
    <cfRule type="containsText" dxfId="310" priority="246" operator="containsText" text="TRUE">
      <formula>NOT(ISERROR(SEARCH("TRUE",AJ509)))</formula>
    </cfRule>
  </conditionalFormatting>
  <conditionalFormatting sqref="AJ482">
    <cfRule type="containsText" dxfId="309" priority="245" operator="containsText" text="ERROR">
      <formula>NOT(ISERROR(SEARCH("ERROR",AJ482)))</formula>
    </cfRule>
  </conditionalFormatting>
  <conditionalFormatting sqref="AJ482">
    <cfRule type="containsText" dxfId="308" priority="243" operator="containsText" text="TRUE">
      <formula>NOT(ISERROR(SEARCH("TRUE",AJ482)))</formula>
    </cfRule>
  </conditionalFormatting>
  <conditionalFormatting sqref="AG482">
    <cfRule type="duplicateValues" dxfId="307" priority="1721"/>
  </conditionalFormatting>
  <conditionalFormatting sqref="AG483:AG484">
    <cfRule type="duplicateValues" dxfId="306" priority="2025"/>
  </conditionalFormatting>
  <conditionalFormatting sqref="AJ487:AJ489">
    <cfRule type="containsText" dxfId="305" priority="234" operator="containsText" text="ERROR">
      <formula>NOT(ISERROR(SEARCH("ERROR",AJ487)))</formula>
    </cfRule>
  </conditionalFormatting>
  <conditionalFormatting sqref="AJ487:AJ489">
    <cfRule type="containsText" dxfId="304" priority="233" operator="containsText" text="TRUE">
      <formula>NOT(ISERROR(SEARCH("TRUE",AJ487)))</formula>
    </cfRule>
  </conditionalFormatting>
  <conditionalFormatting sqref="AG487">
    <cfRule type="duplicateValues" dxfId="303" priority="235"/>
  </conditionalFormatting>
  <conditionalFormatting sqref="AG488:AG489">
    <cfRule type="duplicateValues" dxfId="302" priority="236"/>
  </conditionalFormatting>
  <conditionalFormatting sqref="AG508 AG485:AG486">
    <cfRule type="duplicateValues" dxfId="301" priority="2333"/>
  </conditionalFormatting>
  <conditionalFormatting sqref="AJ490:AJ492">
    <cfRule type="containsText" dxfId="300" priority="230" operator="containsText" text="ERROR">
      <formula>NOT(ISERROR(SEARCH("ERROR",AJ490)))</formula>
    </cfRule>
  </conditionalFormatting>
  <conditionalFormatting sqref="AJ490:AJ492">
    <cfRule type="containsText" dxfId="299" priority="229" operator="containsText" text="TRUE">
      <formula>NOT(ISERROR(SEARCH("TRUE",AJ490)))</formula>
    </cfRule>
  </conditionalFormatting>
  <conditionalFormatting sqref="AG490">
    <cfRule type="duplicateValues" dxfId="298" priority="231"/>
  </conditionalFormatting>
  <conditionalFormatting sqref="AG491:AG492">
    <cfRule type="duplicateValues" dxfId="297" priority="232"/>
  </conditionalFormatting>
  <conditionalFormatting sqref="AJ493:AJ495">
    <cfRule type="containsText" dxfId="296" priority="226" operator="containsText" text="ERROR">
      <formula>NOT(ISERROR(SEARCH("ERROR",AJ493)))</formula>
    </cfRule>
  </conditionalFormatting>
  <conditionalFormatting sqref="AJ493:AJ495">
    <cfRule type="containsText" dxfId="295" priority="225" operator="containsText" text="TRUE">
      <formula>NOT(ISERROR(SEARCH("TRUE",AJ493)))</formula>
    </cfRule>
  </conditionalFormatting>
  <conditionalFormatting sqref="AG493">
    <cfRule type="duplicateValues" dxfId="294" priority="227"/>
  </conditionalFormatting>
  <conditionalFormatting sqref="AG494:AG495">
    <cfRule type="duplicateValues" dxfId="293" priority="228"/>
  </conditionalFormatting>
  <conditionalFormatting sqref="AG496">
    <cfRule type="duplicateValues" dxfId="292" priority="223"/>
  </conditionalFormatting>
  <conditionalFormatting sqref="AJ498">
    <cfRule type="containsText" dxfId="291" priority="219" operator="containsText" text="ERROR">
      <formula>NOT(ISERROR(SEARCH("ERROR",AJ498)))</formula>
    </cfRule>
  </conditionalFormatting>
  <conditionalFormatting sqref="AJ498">
    <cfRule type="containsText" dxfId="290" priority="218" operator="containsText" text="TRUE">
      <formula>NOT(ISERROR(SEARCH("TRUE",AJ498)))</formula>
    </cfRule>
  </conditionalFormatting>
  <conditionalFormatting sqref="AG498">
    <cfRule type="duplicateValues" dxfId="289" priority="220"/>
  </conditionalFormatting>
  <conditionalFormatting sqref="AG497">
    <cfRule type="duplicateValues" dxfId="288" priority="2485"/>
  </conditionalFormatting>
  <conditionalFormatting sqref="AJ499:AJ500">
    <cfRule type="containsText" dxfId="287" priority="213" operator="containsText" text="ERROR">
      <formula>NOT(ISERROR(SEARCH("ERROR",AJ499)))</formula>
    </cfRule>
  </conditionalFormatting>
  <conditionalFormatting sqref="AJ499:AJ500">
    <cfRule type="containsText" dxfId="286" priority="212" operator="containsText" text="TRUE">
      <formula>NOT(ISERROR(SEARCH("TRUE",AJ499)))</formula>
    </cfRule>
  </conditionalFormatting>
  <conditionalFormatting sqref="AG499">
    <cfRule type="duplicateValues" dxfId="285" priority="211"/>
  </conditionalFormatting>
  <conditionalFormatting sqref="AJ501">
    <cfRule type="containsText" dxfId="284" priority="209" operator="containsText" text="ERROR">
      <formula>NOT(ISERROR(SEARCH("ERROR",AJ501)))</formula>
    </cfRule>
  </conditionalFormatting>
  <conditionalFormatting sqref="AJ501">
    <cfRule type="containsText" dxfId="283" priority="208" operator="containsText" text="TRUE">
      <formula>NOT(ISERROR(SEARCH("TRUE",AJ501)))</formula>
    </cfRule>
  </conditionalFormatting>
  <conditionalFormatting sqref="AG501">
    <cfRule type="duplicateValues" dxfId="282" priority="210"/>
  </conditionalFormatting>
  <conditionalFormatting sqref="AG500">
    <cfRule type="duplicateValues" dxfId="281" priority="214"/>
  </conditionalFormatting>
  <conditionalFormatting sqref="AJ505:AJ507">
    <cfRule type="containsText" dxfId="280" priority="205" operator="containsText" text="ERROR">
      <formula>NOT(ISERROR(SEARCH("ERROR",AJ505)))</formula>
    </cfRule>
  </conditionalFormatting>
  <conditionalFormatting sqref="AJ505:AJ507">
    <cfRule type="containsText" dxfId="279" priority="204" operator="containsText" text="TRUE">
      <formula>NOT(ISERROR(SEARCH("TRUE",AJ505)))</formula>
    </cfRule>
  </conditionalFormatting>
  <conditionalFormatting sqref="AG505">
    <cfRule type="duplicateValues" dxfId="278" priority="206"/>
  </conditionalFormatting>
  <conditionalFormatting sqref="AG506:AG507">
    <cfRule type="duplicateValues" dxfId="277" priority="207"/>
  </conditionalFormatting>
  <conditionalFormatting sqref="AJ502:AJ504">
    <cfRule type="containsText" dxfId="276" priority="201" operator="containsText" text="ERROR">
      <formula>NOT(ISERROR(SEARCH("ERROR",AJ502)))</formula>
    </cfRule>
  </conditionalFormatting>
  <conditionalFormatting sqref="AJ502:AJ504">
    <cfRule type="containsText" dxfId="275" priority="200" operator="containsText" text="TRUE">
      <formula>NOT(ISERROR(SEARCH("TRUE",AJ502)))</formula>
    </cfRule>
  </conditionalFormatting>
  <conditionalFormatting sqref="AG502">
    <cfRule type="duplicateValues" dxfId="274" priority="202"/>
  </conditionalFormatting>
  <conditionalFormatting sqref="AG503:AG504">
    <cfRule type="duplicateValues" dxfId="273" priority="203"/>
  </conditionalFormatting>
  <conditionalFormatting sqref="M498 P498 N501 T501 S498 V498">
    <cfRule type="containsText" dxfId="272" priority="199" operator="containsText" text="TRUE">
      <formula>NOT(ISERROR(SEARCH("TRUE",M498)))</formula>
    </cfRule>
  </conditionalFormatting>
  <conditionalFormatting sqref="AJ61:AJ63">
    <cfRule type="containsText" dxfId="271" priority="198" operator="containsText" text="ERROR">
      <formula>NOT(ISERROR(SEARCH("ERROR",AJ61)))</formula>
    </cfRule>
  </conditionalFormatting>
  <conditionalFormatting sqref="AG61:AG63">
    <cfRule type="duplicateValues" dxfId="270" priority="197"/>
  </conditionalFormatting>
  <conditionalFormatting sqref="AJ61:AJ63">
    <cfRule type="containsText" dxfId="269" priority="196" operator="containsText" text="TRUE">
      <formula>NOT(ISERROR(SEARCH("TRUE",AJ61)))</formula>
    </cfRule>
  </conditionalFormatting>
  <conditionalFormatting sqref="AC866">
    <cfRule type="cellIs" dxfId="268" priority="192" operator="equal">
      <formula>0</formula>
    </cfRule>
  </conditionalFormatting>
  <conditionalFormatting sqref="AJ859:AJ866">
    <cfRule type="containsText" dxfId="267" priority="191" operator="containsText" text="ERROR">
      <formula>NOT(ISERROR(SEARCH("ERROR",AJ859)))</formula>
    </cfRule>
  </conditionalFormatting>
  <conditionalFormatting sqref="AJ859:AJ867">
    <cfRule type="containsText" dxfId="266" priority="189" operator="containsText" text="TRUE">
      <formula>NOT(ISERROR(SEARCH("TRUE",AJ859)))</formula>
    </cfRule>
  </conditionalFormatting>
  <conditionalFormatting sqref="AG859:AG866">
    <cfRule type="duplicateValues" dxfId="265" priority="2638"/>
  </conditionalFormatting>
  <conditionalFormatting sqref="AJ1075">
    <cfRule type="containsText" dxfId="264" priority="188" operator="containsText" text="ERROR">
      <formula>NOT(ISERROR(SEARCH("ERROR",AJ1075)))</formula>
    </cfRule>
  </conditionalFormatting>
  <conditionalFormatting sqref="AG1075">
    <cfRule type="duplicateValues" dxfId="263" priority="187"/>
  </conditionalFormatting>
  <conditionalFormatting sqref="AJ1075">
    <cfRule type="containsText" dxfId="262" priority="186" operator="containsText" text="TRUE">
      <formula>NOT(ISERROR(SEARCH("TRUE",AJ1075)))</formula>
    </cfRule>
  </conditionalFormatting>
  <conditionalFormatting sqref="AJ1077">
    <cfRule type="containsText" dxfId="261" priority="185" operator="containsText" text="ERROR">
      <formula>NOT(ISERROR(SEARCH("ERROR",AJ1077)))</formula>
    </cfRule>
  </conditionalFormatting>
  <conditionalFormatting sqref="AG1077">
    <cfRule type="duplicateValues" dxfId="260" priority="184"/>
  </conditionalFormatting>
  <conditionalFormatting sqref="AJ1077">
    <cfRule type="containsText" dxfId="259" priority="183" operator="containsText" text="TRUE">
      <formula>NOT(ISERROR(SEARCH("TRUE",AJ1077)))</formula>
    </cfRule>
  </conditionalFormatting>
  <conditionalFormatting sqref="AJ847">
    <cfRule type="containsText" dxfId="258" priority="182" operator="containsText" text="ERROR">
      <formula>NOT(ISERROR(SEARCH("ERROR",AJ847)))</formula>
    </cfRule>
  </conditionalFormatting>
  <conditionalFormatting sqref="AG847">
    <cfRule type="duplicateValues" dxfId="257" priority="181"/>
  </conditionalFormatting>
  <conditionalFormatting sqref="AJ847">
    <cfRule type="containsText" dxfId="256" priority="180" operator="containsText" text="TRUE">
      <formula>NOT(ISERROR(SEARCH("TRUE",AJ847)))</formula>
    </cfRule>
  </conditionalFormatting>
  <conditionalFormatting sqref="AJ869:AJ870">
    <cfRule type="containsText" dxfId="255" priority="179" operator="containsText" text="ERROR">
      <formula>NOT(ISERROR(SEARCH("ERROR",AJ869)))</formula>
    </cfRule>
  </conditionalFormatting>
  <conditionalFormatting sqref="AG869:AG870">
    <cfRule type="duplicateValues" dxfId="254" priority="178"/>
  </conditionalFormatting>
  <conditionalFormatting sqref="AJ869:AJ870">
    <cfRule type="containsText" dxfId="253" priority="177" operator="containsText" text="TRUE">
      <formula>NOT(ISERROR(SEARCH("TRUE",AJ869)))</formula>
    </cfRule>
  </conditionalFormatting>
  <conditionalFormatting sqref="AJ899 AJ901">
    <cfRule type="containsText" dxfId="252" priority="176" operator="containsText" text="ERROR">
      <formula>NOT(ISERROR(SEARCH("ERROR",AJ899)))</formula>
    </cfRule>
  </conditionalFormatting>
  <conditionalFormatting sqref="AG899">
    <cfRule type="duplicateValues" dxfId="251" priority="175"/>
  </conditionalFormatting>
  <conditionalFormatting sqref="AJ899 AJ901">
    <cfRule type="containsText" dxfId="250" priority="174" operator="containsText" text="TRUE">
      <formula>NOT(ISERROR(SEARCH("TRUE",AJ899)))</formula>
    </cfRule>
  </conditionalFormatting>
  <conditionalFormatting sqref="AC900">
    <cfRule type="cellIs" dxfId="249" priority="173" operator="equal">
      <formula>0</formula>
    </cfRule>
  </conditionalFormatting>
  <conditionalFormatting sqref="AJ900">
    <cfRule type="containsText" dxfId="248" priority="172" operator="containsText" text="ERROR">
      <formula>NOT(ISERROR(SEARCH("ERROR",AJ900)))</formula>
    </cfRule>
  </conditionalFormatting>
  <conditionalFormatting sqref="AG900">
    <cfRule type="duplicateValues" dxfId="247" priority="171"/>
  </conditionalFormatting>
  <conditionalFormatting sqref="AJ900">
    <cfRule type="containsText" dxfId="246" priority="170" operator="containsText" text="TRUE">
      <formula>NOT(ISERROR(SEARCH("TRUE",AJ900)))</formula>
    </cfRule>
  </conditionalFormatting>
  <conditionalFormatting sqref="AJ122">
    <cfRule type="containsText" dxfId="245" priority="169" operator="containsText" text="ERROR">
      <formula>NOT(ISERROR(SEARCH("ERROR",AJ122)))</formula>
    </cfRule>
  </conditionalFormatting>
  <conditionalFormatting sqref="AG1076">
    <cfRule type="duplicateValues" dxfId="244" priority="159"/>
  </conditionalFormatting>
  <conditionalFormatting sqref="AJ1076">
    <cfRule type="containsText" dxfId="243" priority="158" operator="containsText" text="TRUE">
      <formula>NOT(ISERROR(SEARCH("TRUE",AJ1076)))</formula>
    </cfRule>
  </conditionalFormatting>
  <conditionalFormatting sqref="Z406:AE406">
    <cfRule type="cellIs" dxfId="242" priority="157" operator="equal">
      <formula>0</formula>
    </cfRule>
  </conditionalFormatting>
  <conditionalFormatting sqref="AJ403:AJ406">
    <cfRule type="containsText" dxfId="241" priority="156" operator="containsText" text="ERROR">
      <formula>NOT(ISERROR(SEARCH("ERROR",AJ403)))</formula>
    </cfRule>
  </conditionalFormatting>
  <conditionalFormatting sqref="AG403:AG406">
    <cfRule type="duplicateValues" dxfId="240" priority="155"/>
  </conditionalFormatting>
  <conditionalFormatting sqref="AJ403:AJ406">
    <cfRule type="containsText" dxfId="239" priority="154" operator="containsText" text="TRUE">
      <formula>NOT(ISERROR(SEARCH("TRUE",AJ403)))</formula>
    </cfRule>
  </conditionalFormatting>
  <conditionalFormatting sqref="AG410">
    <cfRule type="duplicateValues" dxfId="238" priority="153"/>
  </conditionalFormatting>
  <conditionalFormatting sqref="AJ1051:AJ1052">
    <cfRule type="containsText" dxfId="237" priority="152" operator="containsText" text="ERROR">
      <formula>NOT(ISERROR(SEARCH("ERROR",AJ1051)))</formula>
    </cfRule>
  </conditionalFormatting>
  <conditionalFormatting sqref="AG1052">
    <cfRule type="duplicateValues" dxfId="236" priority="151"/>
  </conditionalFormatting>
  <conditionalFormatting sqref="AJ1051:AJ1052">
    <cfRule type="containsText" dxfId="235" priority="150" operator="containsText" text="TRUE">
      <formula>NOT(ISERROR(SEARCH("TRUE",AJ1051)))</formula>
    </cfRule>
  </conditionalFormatting>
  <conditionalFormatting sqref="AC1050">
    <cfRule type="cellIs" dxfId="234" priority="149" operator="equal">
      <formula>0</formula>
    </cfRule>
  </conditionalFormatting>
  <conditionalFormatting sqref="AJ1050">
    <cfRule type="containsText" dxfId="233" priority="148" operator="containsText" text="ERROR">
      <formula>NOT(ISERROR(SEARCH("ERROR",AJ1050)))</formula>
    </cfRule>
  </conditionalFormatting>
  <conditionalFormatting sqref="AG1050">
    <cfRule type="duplicateValues" dxfId="232" priority="147"/>
  </conditionalFormatting>
  <conditionalFormatting sqref="AJ1050">
    <cfRule type="containsText" dxfId="231" priority="146" operator="containsText" text="TRUE">
      <formula>NOT(ISERROR(SEARCH("TRUE",AJ1050)))</formula>
    </cfRule>
  </conditionalFormatting>
  <conditionalFormatting sqref="AJ1054:AJ1055">
    <cfRule type="containsText" dxfId="230" priority="145" operator="containsText" text="ERROR">
      <formula>NOT(ISERROR(SEARCH("ERROR",AJ1054)))</formula>
    </cfRule>
  </conditionalFormatting>
  <conditionalFormatting sqref="AG1055">
    <cfRule type="duplicateValues" dxfId="229" priority="144"/>
  </conditionalFormatting>
  <conditionalFormatting sqref="AJ1054:AJ1055">
    <cfRule type="containsText" dxfId="228" priority="143" operator="containsText" text="TRUE">
      <formula>NOT(ISERROR(SEARCH("TRUE",AJ1054)))</formula>
    </cfRule>
  </conditionalFormatting>
  <conditionalFormatting sqref="AC1053">
    <cfRule type="cellIs" dxfId="227" priority="142" operator="equal">
      <formula>0</formula>
    </cfRule>
  </conditionalFormatting>
  <conditionalFormatting sqref="AJ1053">
    <cfRule type="containsText" dxfId="226" priority="141" operator="containsText" text="ERROR">
      <formula>NOT(ISERROR(SEARCH("ERROR",AJ1053)))</formula>
    </cfRule>
  </conditionalFormatting>
  <conditionalFormatting sqref="AG1053">
    <cfRule type="duplicateValues" dxfId="225" priority="140"/>
  </conditionalFormatting>
  <conditionalFormatting sqref="AJ1053">
    <cfRule type="containsText" dxfId="224" priority="139" operator="containsText" text="TRUE">
      <formula>NOT(ISERROR(SEARCH("TRUE",AJ1053)))</formula>
    </cfRule>
  </conditionalFormatting>
  <conditionalFormatting sqref="AJ1057:AJ1058">
    <cfRule type="containsText" dxfId="223" priority="138" operator="containsText" text="ERROR">
      <formula>NOT(ISERROR(SEARCH("ERROR",AJ1057)))</formula>
    </cfRule>
  </conditionalFormatting>
  <conditionalFormatting sqref="AG1058">
    <cfRule type="duplicateValues" dxfId="222" priority="137"/>
  </conditionalFormatting>
  <conditionalFormatting sqref="AJ1057:AJ1058">
    <cfRule type="containsText" dxfId="221" priority="136" operator="containsText" text="TRUE">
      <formula>NOT(ISERROR(SEARCH("TRUE",AJ1057)))</formula>
    </cfRule>
  </conditionalFormatting>
  <conditionalFormatting sqref="AC1056">
    <cfRule type="cellIs" dxfId="220" priority="135" operator="equal">
      <formula>0</formula>
    </cfRule>
  </conditionalFormatting>
  <conditionalFormatting sqref="AJ1056">
    <cfRule type="containsText" dxfId="219" priority="134" operator="containsText" text="ERROR">
      <formula>NOT(ISERROR(SEARCH("ERROR",AJ1056)))</formula>
    </cfRule>
  </conditionalFormatting>
  <conditionalFormatting sqref="AG1056">
    <cfRule type="duplicateValues" dxfId="218" priority="133"/>
  </conditionalFormatting>
  <conditionalFormatting sqref="AJ1056">
    <cfRule type="containsText" dxfId="217" priority="132" operator="containsText" text="TRUE">
      <formula>NOT(ISERROR(SEARCH("TRUE",AJ1056)))</formula>
    </cfRule>
  </conditionalFormatting>
  <conditionalFormatting sqref="AC1062">
    <cfRule type="cellIs" dxfId="216" priority="131" operator="equal">
      <formula>0</formula>
    </cfRule>
  </conditionalFormatting>
  <conditionalFormatting sqref="AJ1064 AJ1062">
    <cfRule type="containsText" dxfId="215" priority="130" operator="containsText" text="ERROR">
      <formula>NOT(ISERROR(SEARCH("ERROR",AJ1062)))</formula>
    </cfRule>
  </conditionalFormatting>
  <conditionalFormatting sqref="AG1064 AG1062">
    <cfRule type="duplicateValues" dxfId="214" priority="129"/>
  </conditionalFormatting>
  <conditionalFormatting sqref="AJ1064 AJ1062">
    <cfRule type="containsText" dxfId="213" priority="128" operator="containsText" text="TRUE">
      <formula>NOT(ISERROR(SEARCH("TRUE",AJ1062)))</formula>
    </cfRule>
  </conditionalFormatting>
  <conditionalFormatting sqref="AJ1063">
    <cfRule type="containsText" dxfId="212" priority="127" operator="containsText" text="ERROR">
      <formula>NOT(ISERROR(SEARCH("ERROR",AJ1063)))</formula>
    </cfRule>
  </conditionalFormatting>
  <conditionalFormatting sqref="AJ1063">
    <cfRule type="containsText" dxfId="211" priority="126" operator="containsText" text="TRUE">
      <formula>NOT(ISERROR(SEARCH("TRUE",AJ1063)))</formula>
    </cfRule>
  </conditionalFormatting>
  <conditionalFormatting sqref="AJ1327:AJ1328">
    <cfRule type="containsText" dxfId="210" priority="125" operator="containsText" text="ERROR">
      <formula>NOT(ISERROR(SEARCH("ERROR",AJ1327)))</formula>
    </cfRule>
  </conditionalFormatting>
  <conditionalFormatting sqref="AG1327:AG1328">
    <cfRule type="duplicateValues" dxfId="209" priority="124"/>
  </conditionalFormatting>
  <conditionalFormatting sqref="AJ1327:AJ1328">
    <cfRule type="containsText" dxfId="208" priority="123" operator="containsText" text="TRUE">
      <formula>NOT(ISERROR(SEARCH("TRUE",AJ1327)))</formula>
    </cfRule>
  </conditionalFormatting>
  <conditionalFormatting sqref="AJ1371">
    <cfRule type="containsText" dxfId="207" priority="119" operator="containsText" text="ERROR">
      <formula>NOT(ISERROR(SEARCH("ERROR",AJ1371)))</formula>
    </cfRule>
  </conditionalFormatting>
  <conditionalFormatting sqref="AG1371">
    <cfRule type="duplicateValues" dxfId="206" priority="118"/>
  </conditionalFormatting>
  <conditionalFormatting sqref="AJ1371">
    <cfRule type="containsText" dxfId="205" priority="117" operator="containsText" text="TRUE">
      <formula>NOT(ISERROR(SEARCH("TRUE",AJ1371)))</formula>
    </cfRule>
  </conditionalFormatting>
  <conditionalFormatting sqref="AJ1372">
    <cfRule type="containsText" dxfId="204" priority="116" operator="containsText" text="ERROR">
      <formula>NOT(ISERROR(SEARCH("ERROR",AJ1372)))</formula>
    </cfRule>
  </conditionalFormatting>
  <conditionalFormatting sqref="AG1372">
    <cfRule type="duplicateValues" dxfId="203" priority="115"/>
  </conditionalFormatting>
  <conditionalFormatting sqref="AJ1372">
    <cfRule type="containsText" dxfId="202" priority="114" operator="containsText" text="TRUE">
      <formula>NOT(ISERROR(SEARCH("TRUE",AJ1372)))</formula>
    </cfRule>
  </conditionalFormatting>
  <conditionalFormatting sqref="AJ940:AJ941">
    <cfRule type="containsText" dxfId="201" priority="113" operator="containsText" text="ERROR">
      <formula>NOT(ISERROR(SEARCH("ERROR",AJ940)))</formula>
    </cfRule>
  </conditionalFormatting>
  <conditionalFormatting sqref="AG941">
    <cfRule type="duplicateValues" dxfId="200" priority="112"/>
  </conditionalFormatting>
  <conditionalFormatting sqref="AJ940:AJ941">
    <cfRule type="containsText" dxfId="199" priority="111" operator="containsText" text="TRUE">
      <formula>NOT(ISERROR(SEARCH("TRUE",AJ940)))</formula>
    </cfRule>
  </conditionalFormatting>
  <conditionalFormatting sqref="AC939">
    <cfRule type="cellIs" dxfId="198" priority="110" operator="equal">
      <formula>0</formula>
    </cfRule>
  </conditionalFormatting>
  <conditionalFormatting sqref="AJ939">
    <cfRule type="containsText" dxfId="197" priority="109" operator="containsText" text="ERROR">
      <formula>NOT(ISERROR(SEARCH("ERROR",AJ939)))</formula>
    </cfRule>
  </conditionalFormatting>
  <conditionalFormatting sqref="AG939">
    <cfRule type="duplicateValues" dxfId="196" priority="108"/>
  </conditionalFormatting>
  <conditionalFormatting sqref="AJ939">
    <cfRule type="containsText" dxfId="195" priority="107" operator="containsText" text="TRUE">
      <formula>NOT(ISERROR(SEARCH("TRUE",AJ939)))</formula>
    </cfRule>
  </conditionalFormatting>
  <conditionalFormatting sqref="AJ946:AJ947">
    <cfRule type="containsText" dxfId="194" priority="106" operator="containsText" text="ERROR">
      <formula>NOT(ISERROR(SEARCH("ERROR",AJ946)))</formula>
    </cfRule>
  </conditionalFormatting>
  <conditionalFormatting sqref="AG947">
    <cfRule type="duplicateValues" dxfId="193" priority="105"/>
  </conditionalFormatting>
  <conditionalFormatting sqref="AJ946:AJ947">
    <cfRule type="containsText" dxfId="192" priority="104" operator="containsText" text="TRUE">
      <formula>NOT(ISERROR(SEARCH("TRUE",AJ946)))</formula>
    </cfRule>
  </conditionalFormatting>
  <conditionalFormatting sqref="AC945">
    <cfRule type="cellIs" dxfId="191" priority="103" operator="equal">
      <formula>0</formula>
    </cfRule>
  </conditionalFormatting>
  <conditionalFormatting sqref="AJ945">
    <cfRule type="containsText" dxfId="190" priority="102" operator="containsText" text="ERROR">
      <formula>NOT(ISERROR(SEARCH("ERROR",AJ945)))</formula>
    </cfRule>
  </conditionalFormatting>
  <conditionalFormatting sqref="AG945">
    <cfRule type="duplicateValues" dxfId="189" priority="101"/>
  </conditionalFormatting>
  <conditionalFormatting sqref="AJ945">
    <cfRule type="containsText" dxfId="188" priority="100" operator="containsText" text="TRUE">
      <formula>NOT(ISERROR(SEARCH("TRUE",AJ945)))</formula>
    </cfRule>
  </conditionalFormatting>
  <conditionalFormatting sqref="AJ889:AJ890">
    <cfRule type="containsText" dxfId="187" priority="99" operator="containsText" text="ERROR">
      <formula>NOT(ISERROR(SEARCH("ERROR",AJ889)))</formula>
    </cfRule>
  </conditionalFormatting>
  <conditionalFormatting sqref="AG890">
    <cfRule type="duplicateValues" dxfId="186" priority="98"/>
  </conditionalFormatting>
  <conditionalFormatting sqref="AC888">
    <cfRule type="cellIs" dxfId="185" priority="97" operator="equal">
      <formula>0</formula>
    </cfRule>
  </conditionalFormatting>
  <conditionalFormatting sqref="AG888">
    <cfRule type="duplicateValues" dxfId="184" priority="96"/>
  </conditionalFormatting>
  <conditionalFormatting sqref="AJ888:AJ890">
    <cfRule type="containsText" dxfId="183" priority="95" operator="containsText" text="TRUE">
      <formula>NOT(ISERROR(SEARCH("TRUE",AJ888)))</formula>
    </cfRule>
  </conditionalFormatting>
  <conditionalFormatting sqref="AJ1027:AJ1028 AJ1030:AJ1031 AJ1033:AJ1034">
    <cfRule type="containsText" dxfId="182" priority="83" operator="containsText" text="ERROR">
      <formula>NOT(ISERROR(SEARCH("ERROR",AJ1027)))</formula>
    </cfRule>
  </conditionalFormatting>
  <conditionalFormatting sqref="AG1028 AG1031 AG1034">
    <cfRule type="duplicateValues" dxfId="181" priority="82"/>
  </conditionalFormatting>
  <conditionalFormatting sqref="AJ1027:AJ1028 AJ1030:AJ1031 AJ1033:AJ1034">
    <cfRule type="containsText" dxfId="180" priority="81" operator="containsText" text="TRUE">
      <formula>NOT(ISERROR(SEARCH("TRUE",AJ1027)))</formula>
    </cfRule>
  </conditionalFormatting>
  <conditionalFormatting sqref="AC1026">
    <cfRule type="cellIs" dxfId="179" priority="80" operator="equal">
      <formula>0</formula>
    </cfRule>
  </conditionalFormatting>
  <conditionalFormatting sqref="AJ1026">
    <cfRule type="containsText" dxfId="178" priority="79" operator="containsText" text="ERROR">
      <formula>NOT(ISERROR(SEARCH("ERROR",AJ1026)))</formula>
    </cfRule>
  </conditionalFormatting>
  <conditionalFormatting sqref="AG1026">
    <cfRule type="duplicateValues" dxfId="177" priority="78"/>
  </conditionalFormatting>
  <conditionalFormatting sqref="AJ1026">
    <cfRule type="containsText" dxfId="176" priority="77" operator="containsText" text="TRUE">
      <formula>NOT(ISERROR(SEARCH("TRUE",AJ1026)))</formula>
    </cfRule>
  </conditionalFormatting>
  <conditionalFormatting sqref="AC1029">
    <cfRule type="cellIs" dxfId="175" priority="76" operator="equal">
      <formula>0</formula>
    </cfRule>
  </conditionalFormatting>
  <conditionalFormatting sqref="AJ1029">
    <cfRule type="containsText" dxfId="174" priority="75" operator="containsText" text="ERROR">
      <formula>NOT(ISERROR(SEARCH("ERROR",AJ1029)))</formula>
    </cfRule>
  </conditionalFormatting>
  <conditionalFormatting sqref="AG1029">
    <cfRule type="duplicateValues" dxfId="173" priority="74"/>
  </conditionalFormatting>
  <conditionalFormatting sqref="AJ1029">
    <cfRule type="containsText" dxfId="172" priority="73" operator="containsText" text="TRUE">
      <formula>NOT(ISERROR(SEARCH("TRUE",AJ1029)))</formula>
    </cfRule>
  </conditionalFormatting>
  <conditionalFormatting sqref="AC1032">
    <cfRule type="cellIs" dxfId="171" priority="72" operator="equal">
      <formula>0</formula>
    </cfRule>
  </conditionalFormatting>
  <conditionalFormatting sqref="AJ1032">
    <cfRule type="containsText" dxfId="170" priority="71" operator="containsText" text="ERROR">
      <formula>NOT(ISERROR(SEARCH("ERROR",AJ1032)))</formula>
    </cfRule>
  </conditionalFormatting>
  <conditionalFormatting sqref="AG1032">
    <cfRule type="duplicateValues" dxfId="169" priority="70"/>
  </conditionalFormatting>
  <conditionalFormatting sqref="AJ1032">
    <cfRule type="containsText" dxfId="168" priority="69" operator="containsText" text="TRUE">
      <formula>NOT(ISERROR(SEARCH("TRUE",AJ1032)))</formula>
    </cfRule>
  </conditionalFormatting>
  <conditionalFormatting sqref="AJ1070">
    <cfRule type="containsText" dxfId="167" priority="55" operator="containsText" text="ERROR">
      <formula>NOT(ISERROR(SEARCH("ERROR",AJ1070)))</formula>
    </cfRule>
  </conditionalFormatting>
  <conditionalFormatting sqref="AG1070">
    <cfRule type="duplicateValues" dxfId="166" priority="54"/>
  </conditionalFormatting>
  <conditionalFormatting sqref="AJ1070">
    <cfRule type="containsText" dxfId="165" priority="53" operator="containsText" text="TRUE">
      <formula>NOT(ISERROR(SEARCH("TRUE",AJ1070)))</formula>
    </cfRule>
  </conditionalFormatting>
  <conditionalFormatting sqref="Z439:AE440">
    <cfRule type="cellIs" dxfId="164" priority="41" operator="equal">
      <formula>0</formula>
    </cfRule>
  </conditionalFormatting>
  <conditionalFormatting sqref="AJ439:AJ442">
    <cfRule type="containsText" dxfId="163" priority="40" operator="containsText" text="ERROR">
      <formula>NOT(ISERROR(SEARCH("ERROR",AJ439)))</formula>
    </cfRule>
  </conditionalFormatting>
  <conditionalFormatting sqref="AG441:AG442 AG439">
    <cfRule type="duplicateValues" dxfId="162" priority="39"/>
  </conditionalFormatting>
  <conditionalFormatting sqref="AJ439:AJ442">
    <cfRule type="containsText" dxfId="161" priority="38" operator="containsText" text="TRUE">
      <formula>NOT(ISERROR(SEARCH("TRUE",AJ439)))</formula>
    </cfRule>
  </conditionalFormatting>
  <conditionalFormatting sqref="AJ438">
    <cfRule type="containsText" dxfId="160" priority="37" operator="containsText" text="ERROR">
      <formula>NOT(ISERROR(SEARCH("ERROR",AJ438)))</formula>
    </cfRule>
  </conditionalFormatting>
  <conditionalFormatting sqref="AG438">
    <cfRule type="duplicateValues" dxfId="159" priority="36"/>
  </conditionalFormatting>
  <conditionalFormatting sqref="AJ438">
    <cfRule type="containsText" dxfId="158" priority="35" operator="containsText" text="TRUE">
      <formula>NOT(ISERROR(SEARCH("TRUE",AJ438)))</formula>
    </cfRule>
  </conditionalFormatting>
  <conditionalFormatting sqref="AJ440">
    <cfRule type="containsText" dxfId="157" priority="34" operator="containsText" text="ERROR">
      <formula>NOT(ISERROR(SEARCH("ERROR",AJ440)))</formula>
    </cfRule>
  </conditionalFormatting>
  <conditionalFormatting sqref="AG440">
    <cfRule type="duplicateValues" dxfId="156" priority="33"/>
  </conditionalFormatting>
  <conditionalFormatting sqref="AJ440">
    <cfRule type="containsText" dxfId="155" priority="32" operator="containsText" text="TRUE">
      <formula>NOT(ISERROR(SEARCH("TRUE",AJ440)))</formula>
    </cfRule>
  </conditionalFormatting>
  <conditionalFormatting sqref="AJ725:AJ738">
    <cfRule type="containsText" dxfId="154" priority="30" operator="containsText" text="ERROR">
      <formula>NOT(ISERROR(SEARCH("ERROR",AJ725)))</formula>
    </cfRule>
  </conditionalFormatting>
  <conditionalFormatting sqref="AJ725:AJ738">
    <cfRule type="containsText" dxfId="153" priority="29" operator="containsText" text="TRUE">
      <formula>NOT(ISERROR(SEARCH("TRUE",AJ725)))</formula>
    </cfRule>
  </conditionalFormatting>
  <conditionalFormatting sqref="AJ739">
    <cfRule type="containsText" dxfId="152" priority="28" operator="containsText" text="ERROR">
      <formula>NOT(ISERROR(SEARCH("ERROR",AJ739)))</formula>
    </cfRule>
  </conditionalFormatting>
  <conditionalFormatting sqref="AG739">
    <cfRule type="duplicateValues" dxfId="151" priority="27"/>
  </conditionalFormatting>
  <conditionalFormatting sqref="AJ739">
    <cfRule type="containsText" dxfId="150" priority="26" operator="containsText" text="TRUE">
      <formula>NOT(ISERROR(SEARCH("TRUE",AJ739)))</formula>
    </cfRule>
  </conditionalFormatting>
  <conditionalFormatting sqref="AG725 AG729:AG738">
    <cfRule type="duplicateValues" dxfId="149" priority="31"/>
  </conditionalFormatting>
  <conditionalFormatting sqref="AJ934:AJ935">
    <cfRule type="containsText" dxfId="148" priority="25" operator="containsText" text="ERROR">
      <formula>NOT(ISERROR(SEARCH("ERROR",AJ934)))</formula>
    </cfRule>
  </conditionalFormatting>
  <conditionalFormatting sqref="AG935">
    <cfRule type="duplicateValues" dxfId="147" priority="24"/>
  </conditionalFormatting>
  <conditionalFormatting sqref="AJ934:AJ935">
    <cfRule type="containsText" dxfId="146" priority="23" operator="containsText" text="TRUE">
      <formula>NOT(ISERROR(SEARCH("TRUE",AJ934)))</formula>
    </cfRule>
  </conditionalFormatting>
  <conditionalFormatting sqref="AC933">
    <cfRule type="cellIs" dxfId="145" priority="22" operator="equal">
      <formula>0</formula>
    </cfRule>
  </conditionalFormatting>
  <conditionalFormatting sqref="AJ933">
    <cfRule type="containsText" dxfId="144" priority="21" operator="containsText" text="ERROR">
      <formula>NOT(ISERROR(SEARCH("ERROR",AJ933)))</formula>
    </cfRule>
  </conditionalFormatting>
  <conditionalFormatting sqref="AG933">
    <cfRule type="duplicateValues" dxfId="143" priority="20"/>
  </conditionalFormatting>
  <conditionalFormatting sqref="AJ933">
    <cfRule type="containsText" dxfId="142" priority="19" operator="containsText" text="TRUE">
      <formula>NOT(ISERROR(SEARCH("TRUE",AJ933)))</formula>
    </cfRule>
  </conditionalFormatting>
  <conditionalFormatting sqref="AG1422:AG1048576 AG130:AG402 AG11:AG24 AG1 AG3:AG4 AG6:AG9 AG893 AG881 AG896 AG917 AG920 AG923 AG926 AG929 AG932 AG938 AG944 AG950 AG953 AG958:AG968 AG971 AG974 AG977 AG980:AG981 AG983:AG984 AG986:AG987 AG989:AG990 AG992:AG993 AG997:AG1007 AG1010 AG1013:AG1014 AG1016:AG1017 AG1019:AG1020 AG1022 AG1025 AG1037:AG1038 AG1040 AG1043 AG1046 AG1049 AG1061 AG1067 AG1086:AG1087 AG1089:AG1090 AG1092:AG1093 AG1095:AG1096 AG1098:AG1099 AG1101:AG1102 AG1104:AG1105 AG1107:AG1108 AG1110:AG1111 AG1113:AG1114 AG1116:AG1117 AG1119:AG1120 AG1122:AG1123 AG1125:AG1126 AG1128:AG1129 AG1131:AG1132 AG1134:AG1135 AG1137:AG1138 AG1142:AG1156 AG1158:AG1159 AG1161:AG1162 AG1164:AG1165 AG1167:AG1168 AG1170:AG1171 AG1173:AG1174 AG1176:AG1177 AG1179:AG1180 AG1182:AG1183 AG1185:AG1186 AG1188:AG1189 AG1191:AG1192 AG1194:AG1195 AG1197:AG1198 AG1200:AG1201 AG1203:AG1204 AG1206:AG1207 AG1209:AG1210 AG1214:AG1225 AG1227:AG1228 AG1230:AG1231 AG1233:AG1234 AG1236:AG1237 AG1239 AG1242:AG1243 AG1245:AG1246 AG1252:AG1261 AG1263:AG1264 AG1266:AG1267 AG1269:AG1270 AG1272:AG1273 AG1275:AG1276 AG1278:AG1279 AG1281:AG1282 AG1284:AG1285 AG1289:AG1301 AG1303:AG1323 AG858 AG1339:AG1340 AG1342:AG1343 AG1345:AG1346 AG1348:AG1349 AG1351:AG1352 AG1354:AG1355 AG1357:AG1358 AG1360:AG1361 AG1363:AG1364 AG1368:AG1369 AG904:AG914 AG1400:AG1420 AG1378:AG1397 AG510:AG724 AG64:AG116 AG868 AG1078:AG1084 AG848:AG856 AG871:AG879 AG407:AG409 AG411:AG437 AG1059 AG1065 AG1329:AG1337 AG1071:AG1074 AG443:AG469 AG740:AG846 AG53:AG60">
    <cfRule type="duplicateValues" dxfId="141" priority="2640"/>
  </conditionalFormatting>
  <conditionalFormatting sqref="AJ25:AJ34 AJ52 AJ42:AJ50">
    <cfRule type="containsText" dxfId="140" priority="11" operator="containsText" text="ERROR">
      <formula>NOT(ISERROR(SEARCH("ERROR",AJ25)))</formula>
    </cfRule>
  </conditionalFormatting>
  <conditionalFormatting sqref="AJ25:AJ34 AJ52 AJ42:AJ50">
    <cfRule type="containsText" dxfId="139" priority="10" operator="containsText" text="TRUE">
      <formula>NOT(ISERROR(SEARCH("TRUE",AJ25)))</formula>
    </cfRule>
  </conditionalFormatting>
  <conditionalFormatting sqref="AG25:AG34 AG42:AG50 AG52">
    <cfRule type="duplicateValues" dxfId="138" priority="12"/>
  </conditionalFormatting>
  <conditionalFormatting sqref="AJ35:AJ38">
    <cfRule type="containsText" dxfId="137" priority="8" operator="containsText" text="ERROR">
      <formula>NOT(ISERROR(SEARCH("ERROR",AJ35)))</formula>
    </cfRule>
  </conditionalFormatting>
  <conditionalFormatting sqref="AJ35:AJ38">
    <cfRule type="containsText" dxfId="136" priority="7" operator="containsText" text="TRUE">
      <formula>NOT(ISERROR(SEARCH("TRUE",AJ35)))</formula>
    </cfRule>
  </conditionalFormatting>
  <conditionalFormatting sqref="AG35:AG38">
    <cfRule type="duplicateValues" dxfId="135" priority="9"/>
  </conditionalFormatting>
  <conditionalFormatting sqref="AJ39:AJ41">
    <cfRule type="containsText" dxfId="134" priority="5" operator="containsText" text="ERROR">
      <formula>NOT(ISERROR(SEARCH("ERROR",AJ39)))</formula>
    </cfRule>
  </conditionalFormatting>
  <conditionalFormatting sqref="AJ39:AJ41">
    <cfRule type="containsText" dxfId="133" priority="4" operator="containsText" text="TRUE">
      <formula>NOT(ISERROR(SEARCH("TRUE",AJ39)))</formula>
    </cfRule>
  </conditionalFormatting>
  <conditionalFormatting sqref="AG39:AG41">
    <cfRule type="duplicateValues" dxfId="132" priority="6"/>
  </conditionalFormatting>
  <conditionalFormatting sqref="AJ51">
    <cfRule type="containsText" dxfId="131" priority="2" operator="containsText" text="ERROR">
      <formula>NOT(ISERROR(SEARCH("ERROR",AJ51)))</formula>
    </cfRule>
  </conditionalFormatting>
  <conditionalFormatting sqref="AJ51">
    <cfRule type="containsText" dxfId="130" priority="1" operator="containsText" text="TRUE">
      <formula>NOT(ISERROR(SEARCH("TRUE",AJ51)))</formula>
    </cfRule>
  </conditionalFormatting>
  <conditionalFormatting sqref="AG51">
    <cfRule type="duplicateValues" dxfId="129" priority="3"/>
  </conditionalFormatting>
  <dataValidations count="7">
    <dataValidation type="date" allowBlank="1" showInputMessage="1" showErrorMessage="1" errorTitle="Date format error" error="Please re-enter date using the format dd-mm-yy" promptTitle="Date format" prompt="Please enter date_x000a_ using format _x000a_dd-mm-yy" sqref="B560:B564 Q560:Q564" xr:uid="{939A7B0B-3A0F-4656-93A1-11361D858764}">
      <formula1>42614</formula1>
      <formula2>51501</formula2>
    </dataValidation>
    <dataValidation type="time" allowBlank="1" showInputMessage="1" showErrorMessage="1" errorTitle="wrong time entry" error="Please retype using 24 hour time entry and using colons e.g. 8am = 08:00" promptTitle="Time Entry" prompt="Please ensure that you use the 24 hours clock entry when entering your from to time e.g. 8am = 08:00 and 7pm = 19:00. Colons : must also be used to seperate hours and minutes." sqref="T560:T564 W560:W564 E560:E564 H560:H564" xr:uid="{4B80400B-4B50-44BF-9998-D4DE44B96C8B}">
      <formula1>0</formula1>
      <formula2>0.999305555555556</formula2>
    </dataValidation>
    <dataValidation type="list" allowBlank="1" showInputMessage="1" showErrorMessage="1" sqref="Q818:U818" xr:uid="{600E4947-7831-42F6-B9A9-5EA79A41E2BA}">
      <formula1>$AP$820:$AP$826</formula1>
    </dataValidation>
    <dataValidation type="list" allowBlank="1" showInputMessage="1" showErrorMessage="1" sqref="K915:N916 K1276:N1286 K1062:N1063 K1056:N1057 K1053:N1054 K1050:N1051 K900:N901 K897:N898 K1302 K1237:N1247 K882:N883 K1361:N1362 K1084:N1085 K1135:N1136 K1105:N1106 K1096:N1097 K1132:N1133 K1129:N1130 K1126:N1127 K987:N988 K984:N985 K981:N982 K978:N979 K975:N976 K972:N973 K969:N970 K951:N952 K948:N949 K942:N943 K936:N937 K930:N931 K927:N928 K894:N895 K1364:N1365 K891:N892 K885:N886 K918:N919 K921:N922 K924:N925 K990:N991 K1038:N1039 K1026:N1027 K1020:N1021 K1041:N1042 K1044:N1045 K1047:N1048 K1059:N1060 K1068:N1069 K1017:N1018 K1023:N1024 K1008:N1009 K1011:N1012 K954:N955 K1014:N1015 K993:N994 K1065:N1066 K1108:N1109 K1099:N1100 K1120:N1121 K1102:N1103 K1090:N1091 K1111:N1112 K1114:N1115 K1117:N1118 K1123:N1124 K1093:N1094 K1087:N1088 K1192:N1193 K1171:N1172 K1174:N1175 K1177:N1178 K1180:N1181 K1183:N1184 K1186:N1187 K1168:N1169 K1195:N1196 K1198:N1199 K1201:N1202 K1204:N1205 K1159:N1160 K1162:N1163 K1165:N1166 K1189:N1190 K1156:N1157 K1138:N1139 K1225:N1226 K1228:N1229 K1231:N1232 K1234:N1235 K1210:N1211 K1261:N1262 K1264:N1265 K1267:N1268 K1270:N1271 K1207:N1208 K1300:N1300 K1308:N1308 K1315:N1315 K1310 K1337:N1338 K1340:N1341 K1343:N1344 K1346:N1347 K1349:N1350 K1352:N1353 K1355:N1356 K1358:N1359 K1273:N1274 K1379:N1379 K1383:N1383 K1387:N1387 K1392:N1392 K1396:N1396 K866:N867 K939:N940 K945:N946 K888:N889 K1029:N1030 K1032:N1033 K1035:N1036 K879:N880 K933:N934" xr:uid="{4F6CC1AB-C8AB-4590-B5DE-5449AFB59276}">
      <formula1>$AK$847:$AK$863</formula1>
    </dataValidation>
    <dataValidation type="textLength" allowBlank="1" showInputMessage="1" showErrorMessage="1" sqref="E957:AE957 E996:AE996 E1141:AE1141 E1213:AE1213 E1249:AE1249 E1399:AE1399 E1325:AE1326 E1367:AE1367 E1288:AE1288 E903:AE903" xr:uid="{5536C47F-4C0A-4EF7-BAC8-7B5BD10AA575}">
      <formula1>0</formula1>
      <formula2>100</formula2>
    </dataValidation>
    <dataValidation type="list" allowBlank="1" showInputMessage="1" showErrorMessage="1" sqref="Q503:S504" xr:uid="{AAB60DB5-EC09-49ED-9D66-D11F159A1D5B}">
      <formula1>"Yes, No"</formula1>
    </dataValidation>
    <dataValidation type="list" allowBlank="1" showInputMessage="1" showErrorMessage="1" sqref="I694:N698" xr:uid="{16F862EC-C831-4DF3-B46B-72F419FBB18C}">
      <formula1>$AK$692:$AK$699</formula1>
    </dataValidation>
  </dataValidations>
  <hyperlinks>
    <hyperlink ref="H139:Y139" r:id="rId1" display="Our Privacy Policy is available online" xr:uid="{F13EAD6F-4DC4-4C3C-98E9-9CDC700678F9}"/>
    <hyperlink ref="Q146" r:id="rId2" xr:uid="{B676F631-EBD4-45CF-91DD-3C7FFEDE37A8}"/>
    <hyperlink ref="O1420" r:id="rId3" xr:uid="{0677FC11-EDBC-441C-BEBD-202932467CFB}"/>
    <hyperlink ref="D221:AA221" location="Order!A1412" tooltip="Jump to Graphics and Rigging" display="Graphics and Rigging                                                                                                                                                 " xr:uid="{46715FBD-19C6-4DF2-BFC5-56AB0CC1B051}"/>
    <hyperlink ref="D222:AC222" r:id="rId4" location="Order!A1409" display="Exhibitor Parking" xr:uid="{CFC32F74-C853-453B-B7C6-6281E07E6B33}"/>
    <hyperlink ref="D222:AA222" location="Order!A1432" tooltip="Jump to Exhibitor Parking" display="Exhibitor Parking                                                                                                                                                        " xr:uid="{7A82A89F-0F22-43C8-A06D-E75C0E60A10C}"/>
    <hyperlink ref="E220:AC220" r:id="rId5" location="Order!A1373" tooltip="Jump to Hygiene Packages" display="Hygiene Packages                                                    " xr:uid="{178D3644-0FBD-4C79-989F-019F83A1EDC6}"/>
    <hyperlink ref="E219:AC219" r:id="rId6" location="Order!A1329" tooltip="Jump to Food &amp; Drink Hygiene and Cleaning" display="Food &amp; Drink Hygiene and Cleaning                 " xr:uid="{B2CBF5DE-4E9C-4DFB-9486-8255494A4CF8}"/>
    <hyperlink ref="E218:AC218" r:id="rId7" location="Order!A1305" tooltip="Jump to No Fuss Packages" display="No Fuss Packages                                                     " xr:uid="{B9D1798F-5988-4B33-81D4-0A2367465930}"/>
    <hyperlink ref="E217:AC217" r:id="rId8" location="Order!A1258" tooltip="Jump to Disposables" display="Disposables                                                               " xr:uid="{695B7363-085F-4C35-B155-BD7103479BFD}"/>
    <hyperlink ref="E216:AC216" r:id="rId9" location="Order!A1220" tooltip="Jump to Snacks" display="Snacks                                                                          " xr:uid="{00FB924B-ABC4-4765-B5E4-7AF09CA99EB9}"/>
    <hyperlink ref="E215:AC215" r:id="rId10" location="Order!A1148" tooltip="Jump to Equipment and Refills" display="Equipment and Refills                                             " xr:uid="{85C37F8D-5FD8-41CD-93DB-859E5F9058AF}"/>
    <hyperlink ref="E214:AC214" r:id="rId11" location="Order!A1075" tooltip="Jump to Hot Drinks" display="Hot Drinks                                                                   " xr:uid="{EB7F9EA7-21BF-43C6-8360-BA7C7D45EB5C}"/>
    <hyperlink ref="E213:AC213" r:id="rId12" location="Order!A1001" tooltip="Jump to Soft Drinks" display="Soft Drinks                                                                  " xr:uid="{1A9E0D12-6E12-43B9-93C9-8857A8FBB1A9}"/>
    <hyperlink ref="E212:AC212" r:id="rId13" location="Order!A958" tooltip="Jump to Wine and Sparkling Wine" display="Wine and Sparkling Wine                                      " xr:uid="{3A329CD5-35B1-4DC3-AC33-97E8301EDED8}"/>
    <hyperlink ref="E211:AC211" r:id="rId14" location="Order!A913" tooltip="Jump to Beers, Ciders &amp; Spirits" display="Beers, Ciders &amp; Spirits                                             " xr:uid="{AF28F5AA-1044-4E13-BD50-ADF1F0085D15}"/>
    <hyperlink ref="E210:AC210" r:id="rId15" location="Order!A881" tooltip="Jump to Mixed Platters" display="Mixed Platters                                                             " xr:uid="{AA87D179-F4DD-435F-81BF-B8B2763A45F5}"/>
    <hyperlink ref="D209:AC209" r:id="rId16" location="Order!A838" tooltip="Jump to Stand Food &amp; Drink" display="Stand Food &amp; Drink                                                                                                                                                      " xr:uid="{CDEF0B4C-86D6-4430-B010-10B2D822EBFF}"/>
    <hyperlink ref="E208:AD208" r:id="rId17" location="Order!A805" tooltip="Jump to Advanced Stand Cleaning" display="Advanced Stand Cleaning                                      " xr:uid="{FD49C90F-9FEA-4E2D-B545-764011328502}"/>
    <hyperlink ref="E207:AD207" r:id="rId18" location="Order!A790" tooltip="Jump to Production Waste" display="Production Waste                                                    " xr:uid="{FC4609E6-6E9B-4277-B5E8-E1AD1A01CE43}"/>
    <hyperlink ref="D202:AC202" r:id="rId19" location="Order!A689" tooltip="Jump to Floor Work and Bolting Down" display="Floor Work and Bolting Down                                                                                                                                  " xr:uid="{F0622131-B6A0-4AF8-ADA7-7A93BEF47D3C}"/>
    <hyperlink ref="D205:AC205" r:id="rId20" location="Order!A752" display="Stand Cleaning Services &amp; Supplies" xr:uid="{BBE96037-5E38-48B2-B0DB-0F4D9ECC2DED}"/>
    <hyperlink ref="D205:AD205" r:id="rId21" location="Order!A747" display="Stand Cleaning Services &amp; Supplies" xr:uid="{ECCA09AE-60D5-406A-9385-66C5C21100CE}"/>
    <hyperlink ref="D205:AA205" location="Order!A744" tooltip="Jump to Stand Cleaning Services &amp; Supplies" display="Stand Cleaning Services &amp; Supplies                                                                                                                       " xr:uid="{86DA3B27-19B1-4C53-9CD9-EACC930F5ADD}"/>
    <hyperlink ref="E203:AC203" r:id="rId22" location="Order!A696" tooltip="Jump to Floor Fixing" display="Floor Fixing                                                                   " xr:uid="{49840C7C-0122-48DB-AE9D-2C694E4BA8FC}"/>
    <hyperlink ref="E204:AC204" r:id="rId23" location="Order!A722" tooltip="Jump to Floor Work" display="Floor Work                                                                   " xr:uid="{7A9E4A10-065C-47A7-92C6-F6617ED1B98F}"/>
    <hyperlink ref="D187:AC187" r:id="rId24" location="Order!A277" tooltip="Jump to Hardwired Internet, Connectivity and Equipment Hire" display="Hardwired Internet, Connectivity and Equipment Hire                                                                                 " xr:uid="{5DDF6624-6479-4EAB-B943-914270B91B22}"/>
    <hyperlink ref="E188:AC188" r:id="rId25" location="Order!A286" tooltip="Jump to Internet &amp; Data Connections" display="Internet &amp; Data Connections                               " xr:uid="{CF0D286C-0288-48F2-A569-1947F55ECCD7}"/>
    <hyperlink ref="E189:AC189" r:id="rId26" location="Order!A333" tooltip="Jump to Telephony Services" display="Telephony Services                                                  " xr:uid="{2162A375-0A77-4E4F-AC8D-A5ED2157D41E}"/>
    <hyperlink ref="E190:AC190" r:id="rId27" location="Order!A358" tooltip="Jump to Event IT Equipment" display="Event IT Equipment                                                 " xr:uid="{D053976A-508B-44ED-8B99-99D461722127}"/>
    <hyperlink ref="D191:AC191" r:id="rId28" location="Order!A439" tooltip="Jump to Utility Services" display="Utility Services                                                                                                                                                             " xr:uid="{0B670B9F-CF56-45D3-BE8C-D6B75E78C0DE}"/>
    <hyperlink ref="E192:AC192" r:id="rId29" location="Order!A455" tooltip="Jump to Water &amp; Waste Connections" display="Water &amp; Waste Connections                               " xr:uid="{DE0EDDC6-2046-4781-B19E-1AF683014EA2}"/>
    <hyperlink ref="E193:AC193" r:id="rId30" location="Order!A495" tooltip="Jump to Compressed Air" display="Compressed Air                                                         " xr:uid="{FB28B8BC-E637-4ED0-A91F-5EB19B91F739}"/>
    <hyperlink ref="E194:AC194" r:id="rId31" location="Order!A533" tooltip="Jump to Natural Gas" display="Natural Gas                                                                 " xr:uid="{AD56F2AC-9981-413B-826A-54CB04C15A0E}"/>
    <hyperlink ref="D195:AC195" r:id="rId32" location="Order!A552" tooltip="Jump to On-Stand Security" display="On-Stand Security                                                                                                                                                        " xr:uid="{3E4D15D5-0C13-40CD-8780-0DEE791479E7}"/>
    <hyperlink ref="E196:AC196" r:id="rId33" location="Order!A558" tooltip="Jump to CCTV" display="CCTV                                                                              " xr:uid="{CA9A023F-69F4-4DBE-A7CD-B39DAB85A9AD}"/>
    <hyperlink ref="E197:AC197" r:id="rId34" location="Order!A571" tooltip="Jump to Dedicated Security Officer" display="Dedicated Security Officer                                     " xr:uid="{5F76A1F2-DC22-41FF-BECB-3BA4E055B22B}"/>
    <hyperlink ref="D198:AC198" r:id="rId35" location="Order!A601" tooltip="Jump to Fire Safety" display="Fire Safety                                                                                                                                                                      " xr:uid="{1B59AA4A-042C-4636-BA27-2B11FA124C3F}"/>
    <hyperlink ref="E199:AC199" r:id="rId36" location="Order!A608" tooltip="Jump to Extinguishers" display="Extinguishers                                                             " xr:uid="{1EBFFA93-5CE8-4382-9E92-B8FE24F042F6}"/>
    <hyperlink ref="D200:AC200" r:id="rId37" location="Order!A655" tooltip="Jump to Aerial Services" display="Aerial Services                                                                                                                                                              " xr:uid="{A64191AC-43C7-48C3-8873-DA5319AB0135}"/>
    <hyperlink ref="D201:AC201" r:id="rId38" location="Order!A673" tooltip="Jump to Barriers and Fencing" display="Barriers and Fencing                                                                                                                                                   " xr:uid="{E611E44F-1CFA-4BD9-B83A-9F58503FFED5}"/>
    <hyperlink ref="C185:AA185" r:id="rId39" location="Order!A54" display="Contact Details" xr:uid="{078B35A6-50D5-4B2A-B921-98A54B466463}"/>
    <hyperlink ref="C186:AA186" r:id="rId40" location="Order!A132" display="Use of Your Information and Payment Preference" xr:uid="{B8F71334-8187-443D-A35B-5662EBEA5E4B}"/>
    <hyperlink ref="Y1" r:id="rId41" xr:uid="{9E7F881B-CA5B-4767-B57D-7D3C3CD1540D}"/>
    <hyperlink ref="D191:AA191" location="Order!A439" tooltip="Jump to Utility Services" display="Utility Services                                                                                                                                                             " xr:uid="{87E3D71B-AD51-400E-B1B3-76B1ACCCE445}"/>
    <hyperlink ref="D198:AA198" location="Order!A601" tooltip="Jump to Fire Safety" display="Fire Safety                                                                                                                                                                      " xr:uid="{AFED7AA0-8FCE-45E1-A939-0D01FE98F587}"/>
    <hyperlink ref="E192:L192" location="Order!A456" tooltip="Jump to Water &amp; Waste Connections" display="Water &amp; Waste Connections                               " xr:uid="{12B146C4-F095-47AE-AD0B-42C0CD1F9F5A}"/>
    <hyperlink ref="E193:L193" location="Order!A501" tooltip="Jump to Compressed Air" display="Compressed Air                                                         " xr:uid="{B84ED624-493B-44BE-B303-CBDBBBA9D085}"/>
    <hyperlink ref="E194:L194" location="Order!A540" tooltip="Jump to Natural Gas" display="Natural Gas                                                                 " xr:uid="{7BA5CE94-4932-4342-AC44-D1F75F4D9F05}"/>
    <hyperlink ref="D195:AA195" location="Order!A558" tooltip="Jump to On-Stand Security" display="On-Stand Security                                                                                                                                                        " xr:uid="{B9D2350A-74E8-433D-BADF-363E4E324C4F}"/>
    <hyperlink ref="E196:L196" location="Order!A564" tooltip="Jump to CCTV" display="CCTV                                                                              " xr:uid="{7C0AC261-9947-4BB9-A68A-DDCC458C07F2}"/>
    <hyperlink ref="E197:L197" location="Order!A579" tooltip="Jump to Dedicated Security Officer" display="Dedicated Security Officer                                     " xr:uid="{CB4E519D-3FE0-4720-B3E1-99406DC7BC9F}"/>
    <hyperlink ref="D200:AA200" location="Order!A651" tooltip="Jump to Aerial Services" display="Aerial Services                                                                                                                                                              " xr:uid="{545F6D81-6F3F-4F32-9595-A7DC00860ECE}"/>
    <hyperlink ref="D201:AA201" location="Order!A676" tooltip="Jump to Barriers and Fencing" display="Barriers and Fencing                                                                                                                                                   " xr:uid="{71FCEFA0-1B87-4AE7-9629-4C12580FD7CA}"/>
    <hyperlink ref="D202:AA202" location="Order!A690" tooltip="Jump to Floor Work and Bolting Down" display="Floor Work and Bolting Down                                                                                                                                  " xr:uid="{C8D53C04-A25C-4A83-B6AD-BDD0F3690AAE}"/>
    <hyperlink ref="E203:L203" location="Order!A697" tooltip="Jump to Floor Fixing" display="Floor Fixing                                                                   " xr:uid="{463A8EEF-4871-46C6-8B37-1F2B2E4E490C}"/>
    <hyperlink ref="E204:L204" location="Order!A722" tooltip="Jump to Floor Work" display="Floor Work                                                                   " xr:uid="{7F75DCAA-4514-4A5B-8491-64D12D433019}"/>
    <hyperlink ref="G206" location="Order!A756" tooltip="Jump to Cleaning Services" display="Order!A756" xr:uid="{5BFA8A2B-C3E7-4987-A514-941D7D8AD494}"/>
    <hyperlink ref="E206" location="Order!A756" display="Cleaning Services                                                      " xr:uid="{EBB06638-4DCC-4B85-8BB5-C505F675F74A}"/>
    <hyperlink ref="E207" location="Order!A809" tooltip="Jump to Production Waste" display="Production Waste                                                    " xr:uid="{216F7188-2FD8-4A5F-84FF-D229696358E2}"/>
    <hyperlink ref="E208" location="Order!A822" tooltip="Jump to Advanced Stand Cleaning" display="Advanced Stand Cleaning                                      " xr:uid="{905813DC-2E2A-4B1B-B369-CCAB8C446C36}"/>
    <hyperlink ref="D209:AA209" location="Order!A856" tooltip="Jump to Stand Food &amp; Drink" display="Stand Food &amp; Drink                                                                                                                                                      " xr:uid="{E5D6DAEA-45B4-4CAC-A999-037FE4730B36}"/>
    <hyperlink ref="E210:L210" location="Order!A895" tooltip="Jump to Mixed Platters" display="Mixed Platters                                                             " xr:uid="{992C47BB-BC82-49DC-A070-6DB61897F577}"/>
    <hyperlink ref="E211:L211" location="Order!A931" tooltip="Jump to Beers, Ciders &amp; Spirits" display="Beers, Ciders &amp; Spirits                                             " xr:uid="{6152DAC9-77AC-4B30-B9AA-A9B13056D3A9}"/>
    <hyperlink ref="E212:L212" location="Order!A985" tooltip="Jump to Wine and Sparkling Wine" display="Wine and Sparkling Wine                                      " xr:uid="{72FC524E-4577-494E-BAA0-FBD771212799}"/>
    <hyperlink ref="E213:L213" location="Order!A1027" tooltip="Jump to Soft Drinks" display="Soft Drinks                                                                  " xr:uid="{B8283408-2DD5-45BA-8589-AF0C9900A80E}"/>
    <hyperlink ref="E214:L214" location="Order!A1099" tooltip="Jump to Hot Drinks" display="Hot Drinks                                                                   " xr:uid="{323DC8AC-083E-4225-93E2-B274BE34C061}"/>
    <hyperlink ref="E215:L215" location="Order!A1171" tooltip="Jump to Equipment and Refills" display="Equipment and Refills                                             " xr:uid="{FC3B975F-B553-435F-972B-AF8431689554}"/>
    <hyperlink ref="E216:L216" location="Order!A1244" tooltip="Jump to Snacks" display="Snacks                                                                          " xr:uid="{3877B874-C2AE-4FE7-8699-397DD32A601A}"/>
    <hyperlink ref="E217:L217" location="Order!A1282" tooltip="Jump to Disposables" display="Disposables                                                               " xr:uid="{BD0732F3-F0F1-43D4-B1B8-9FE62082DC63}"/>
    <hyperlink ref="E218:L218" location="Order!A1326" tooltip="Jump to No Fuss Packages" display="No Fuss Packages                                                     " xr:uid="{062C113E-5080-496A-906B-883A405E80CF}"/>
    <hyperlink ref="E219:L219" location="Order!A1355" tooltip="Jump to Food &amp; Drink Hygiene and Cleaning" display="Food &amp; Drink Hygiene and Cleaning                 " xr:uid="{F4C584ED-13FA-4968-83A6-381BD33C5D72}"/>
    <hyperlink ref="E220:L220" location="Order!A1396" tooltip="Jump to Hygiene Packages" display="Hygiene Packages                                                    " xr:uid="{9DABF170-CD85-4890-8191-FC359EEA0AC3}"/>
    <hyperlink ref="C185:Z185" location="Order!A86" display="Contact Details" xr:uid="{A9EFD44F-4CB2-48CA-8566-6C896CB3C6C0}"/>
    <hyperlink ref="C186:Z186" location="Order!A151" display="Use of Your Information and Payment Preference" xr:uid="{1AC5ACD1-D395-418A-845A-D7DB978421A4}"/>
    <hyperlink ref="D187:AA187" location="Order!A269" tooltip="Jump to Hardwired Internet, Connectivity and Equipment Hire" display="Hardwired Internet, Connectivity and Equipment Hire                                                                                 " xr:uid="{5F5DFB72-20EE-44D0-B9AA-214AD943F4FE}"/>
    <hyperlink ref="E188:L188" location="Order!A281" tooltip="Jump to Internet &amp; Data Connections" display="Internet &amp; Data Connections                               " xr:uid="{1BA8D4D0-2172-4A3F-B181-4C15C0F7B81B}"/>
    <hyperlink ref="E189:L189" location="Order!A326" tooltip="Jump to Telephony Services" display="Telephony Services                                                  " xr:uid="{E21071EF-C400-4A0D-81E0-59599257FB92}"/>
    <hyperlink ref="E190:L190" location="Order!A353" tooltip="Jump to Event IT Equipment" display="Event IT Equipment                                                 " xr:uid="{08EE9243-1ED5-4D8D-BC5F-BD005A3A5B99}"/>
  </hyperlinks>
  <printOptions horizontalCentered="1"/>
  <pageMargins left="0.43307086614173229" right="0.23622047244094491" top="0.39370078740157483" bottom="0.55118110236220474" header="0.31496062992125984" footer="0.31496062992125984"/>
  <pageSetup paperSize="9" scale="62" firstPageNumber="0" fitToHeight="0" orientation="portrait" useFirstPageNumber="1" r:id="rId42"/>
  <headerFooter differentFirst="1">
    <oddFooter>&amp;L&amp;"-,Bold"eventorders@thenec.co.uk
0121 767 3253&amp;C&amp;"-,Bold"Venue Services
The National Exhibition Centre Ltd, part of NEC Group&amp;R&amp;"-,Bold"&amp;12&amp;P</oddFooter>
    <firstHeader>&amp;LThe NEC, Birmingham
B40 1NT&amp;Reventorders@thenec.co.uk
0844 33 88 33 8</firstHeader>
    <firstFooter>&amp;C&amp;"-,Bold"Venue Services
The National Exhibition Centre Ltd, part of NEC Group</firstFooter>
  </headerFooter>
  <rowBreaks count="26" manualBreakCount="26">
    <brk id="52" max="16383" man="1"/>
    <brk id="130" max="16383" man="1"/>
    <brk id="176" max="16383" man="1"/>
    <brk id="226" max="16383" man="1"/>
    <brk id="304" max="16383" man="1"/>
    <brk id="411" max="16383" man="1"/>
    <brk id="467" max="16383" man="1"/>
    <brk id="526" max="16383" man="1"/>
    <brk id="565" max="16383" man="1"/>
    <brk id="618" max="16383" man="1"/>
    <brk id="670" max="16383" man="1"/>
    <brk id="715" max="16383" man="1"/>
    <brk id="806" max="16383" man="1"/>
    <brk id="836" max="16383" man="1"/>
    <brk id="868" max="16383" man="1"/>
    <brk id="904" max="16383" man="1"/>
    <brk id="958" max="16383" man="1"/>
    <brk id="997" max="16383" man="1"/>
    <brk id="1070" max="16383" man="1"/>
    <brk id="1142" max="16383" man="1"/>
    <brk id="1214" max="16383" man="1"/>
    <brk id="1250" max="16383" man="1"/>
    <brk id="1289" max="16383" man="1"/>
    <brk id="1326" max="16383" man="1"/>
    <brk id="1368" max="16383" man="1"/>
    <brk id="1400" max="16383" man="1"/>
  </rowBreaks>
  <drawing r:id="rId43"/>
  <legacyDrawing r:id="rId44"/>
  <mc:AlternateContent xmlns:mc="http://schemas.openxmlformats.org/markup-compatibility/2006">
    <mc:Choice Requires="x14">
      <controls>
        <mc:AlternateContent xmlns:mc="http://schemas.openxmlformats.org/markup-compatibility/2006">
          <mc:Choice Requires="x14">
            <control shapeId="1026" r:id="rId45" name="Check Box 2">
              <controlPr defaultSize="0" autoFill="0" autoLine="0" autoPict="0">
                <anchor moveWithCells="1">
                  <from>
                    <xdr:col>24</xdr:col>
                    <xdr:colOff>63500</xdr:colOff>
                    <xdr:row>155</xdr:row>
                    <xdr:rowOff>25400</xdr:rowOff>
                  </from>
                  <to>
                    <xdr:col>24</xdr:col>
                    <xdr:colOff>260350</xdr:colOff>
                    <xdr:row>156</xdr:row>
                    <xdr:rowOff>0</xdr:rowOff>
                  </to>
                </anchor>
              </controlPr>
            </control>
          </mc:Choice>
        </mc:AlternateContent>
        <mc:AlternateContent xmlns:mc="http://schemas.openxmlformats.org/markup-compatibility/2006">
          <mc:Choice Requires="x14">
            <control shapeId="1027" r:id="rId46" name="Check Box 3">
              <controlPr defaultSize="0" autoFill="0" autoLine="0" autoPict="0">
                <anchor moveWithCells="1">
                  <from>
                    <xdr:col>24</xdr:col>
                    <xdr:colOff>38100</xdr:colOff>
                    <xdr:row>161</xdr:row>
                    <xdr:rowOff>25400</xdr:rowOff>
                  </from>
                  <to>
                    <xdr:col>24</xdr:col>
                    <xdr:colOff>254000</xdr:colOff>
                    <xdr:row>162</xdr:row>
                    <xdr:rowOff>0</xdr:rowOff>
                  </to>
                </anchor>
              </controlPr>
            </control>
          </mc:Choice>
        </mc:AlternateContent>
        <mc:AlternateContent xmlns:mc="http://schemas.openxmlformats.org/markup-compatibility/2006">
          <mc:Choice Requires="x14">
            <control shapeId="1028" r:id="rId47" name="Check Box 4">
              <controlPr defaultSize="0" autoFill="0" autoLine="0" autoPict="0">
                <anchor moveWithCells="1">
                  <from>
                    <xdr:col>20</xdr:col>
                    <xdr:colOff>63500</xdr:colOff>
                    <xdr:row>163</xdr:row>
                    <xdr:rowOff>25400</xdr:rowOff>
                  </from>
                  <to>
                    <xdr:col>20</xdr:col>
                    <xdr:colOff>260350</xdr:colOff>
                    <xdr:row>164</xdr:row>
                    <xdr:rowOff>0</xdr:rowOff>
                  </to>
                </anchor>
              </controlPr>
            </control>
          </mc:Choice>
        </mc:AlternateContent>
        <mc:AlternateContent xmlns:mc="http://schemas.openxmlformats.org/markup-compatibility/2006">
          <mc:Choice Requires="x14">
            <control shapeId="1029" r:id="rId48" name="Check Box 5">
              <controlPr defaultSize="0" autoFill="0" autoLine="0" autoPict="0">
                <anchor moveWithCells="1">
                  <from>
                    <xdr:col>12</xdr:col>
                    <xdr:colOff>63500</xdr:colOff>
                    <xdr:row>497</xdr:row>
                    <xdr:rowOff>38100</xdr:rowOff>
                  </from>
                  <to>
                    <xdr:col>12</xdr:col>
                    <xdr:colOff>266700</xdr:colOff>
                    <xdr:row>497</xdr:row>
                    <xdr:rowOff>317500</xdr:rowOff>
                  </to>
                </anchor>
              </controlPr>
            </control>
          </mc:Choice>
        </mc:AlternateContent>
        <mc:AlternateContent xmlns:mc="http://schemas.openxmlformats.org/markup-compatibility/2006">
          <mc:Choice Requires="x14">
            <control shapeId="1030" r:id="rId49" name="Check Box 6">
              <controlPr defaultSize="0" autoFill="0" autoLine="0" autoPict="0">
                <anchor moveWithCells="1">
                  <from>
                    <xdr:col>15</xdr:col>
                    <xdr:colOff>63500</xdr:colOff>
                    <xdr:row>497</xdr:row>
                    <xdr:rowOff>63500</xdr:rowOff>
                  </from>
                  <to>
                    <xdr:col>15</xdr:col>
                    <xdr:colOff>292100</xdr:colOff>
                    <xdr:row>497</xdr:row>
                    <xdr:rowOff>273050</xdr:rowOff>
                  </to>
                </anchor>
              </controlPr>
            </control>
          </mc:Choice>
        </mc:AlternateContent>
        <mc:AlternateContent xmlns:mc="http://schemas.openxmlformats.org/markup-compatibility/2006">
          <mc:Choice Requires="x14">
            <control shapeId="1031" r:id="rId50" name="Check Box 7">
              <controlPr defaultSize="0" autoFill="0" autoLine="0" autoPict="0">
                <anchor moveWithCells="1">
                  <from>
                    <xdr:col>18</xdr:col>
                    <xdr:colOff>63500</xdr:colOff>
                    <xdr:row>497</xdr:row>
                    <xdr:rowOff>63500</xdr:rowOff>
                  </from>
                  <to>
                    <xdr:col>18</xdr:col>
                    <xdr:colOff>266700</xdr:colOff>
                    <xdr:row>497</xdr:row>
                    <xdr:rowOff>273050</xdr:rowOff>
                  </to>
                </anchor>
              </controlPr>
            </control>
          </mc:Choice>
        </mc:AlternateContent>
        <mc:AlternateContent xmlns:mc="http://schemas.openxmlformats.org/markup-compatibility/2006">
          <mc:Choice Requires="x14">
            <control shapeId="1032" r:id="rId51" name="Check Box 8">
              <controlPr defaultSize="0" autoFill="0" autoLine="0" autoPict="0">
                <anchor moveWithCells="1">
                  <from>
                    <xdr:col>21</xdr:col>
                    <xdr:colOff>63500</xdr:colOff>
                    <xdr:row>497</xdr:row>
                    <xdr:rowOff>63500</xdr:rowOff>
                  </from>
                  <to>
                    <xdr:col>21</xdr:col>
                    <xdr:colOff>266700</xdr:colOff>
                    <xdr:row>497</xdr:row>
                    <xdr:rowOff>273050</xdr:rowOff>
                  </to>
                </anchor>
              </controlPr>
            </control>
          </mc:Choice>
        </mc:AlternateContent>
        <mc:AlternateContent xmlns:mc="http://schemas.openxmlformats.org/markup-compatibility/2006">
          <mc:Choice Requires="x14">
            <control shapeId="1033" r:id="rId52" name="Check Box 9">
              <controlPr defaultSize="0" autoFill="0" autoLine="0" autoPict="0">
                <anchor moveWithCells="1">
                  <from>
                    <xdr:col>13</xdr:col>
                    <xdr:colOff>63500</xdr:colOff>
                    <xdr:row>500</xdr:row>
                    <xdr:rowOff>38100</xdr:rowOff>
                  </from>
                  <to>
                    <xdr:col>13</xdr:col>
                    <xdr:colOff>266700</xdr:colOff>
                    <xdr:row>500</xdr:row>
                    <xdr:rowOff>304800</xdr:rowOff>
                  </to>
                </anchor>
              </controlPr>
            </control>
          </mc:Choice>
        </mc:AlternateContent>
        <mc:AlternateContent xmlns:mc="http://schemas.openxmlformats.org/markup-compatibility/2006">
          <mc:Choice Requires="x14">
            <control shapeId="1034" r:id="rId53" name="Check Box 10">
              <controlPr defaultSize="0" autoFill="0" autoLine="0" autoPict="0">
                <anchor moveWithCells="1">
                  <from>
                    <xdr:col>19</xdr:col>
                    <xdr:colOff>63500</xdr:colOff>
                    <xdr:row>500</xdr:row>
                    <xdr:rowOff>38100</xdr:rowOff>
                  </from>
                  <to>
                    <xdr:col>19</xdr:col>
                    <xdr:colOff>241300</xdr:colOff>
                    <xdr:row>500</xdr:row>
                    <xdr:rowOff>304800</xdr:rowOff>
                  </to>
                </anchor>
              </controlPr>
            </control>
          </mc:Choice>
        </mc:AlternateContent>
        <mc:AlternateContent xmlns:mc="http://schemas.openxmlformats.org/markup-compatibility/2006">
          <mc:Choice Requires="x14">
            <control shapeId="1025" r:id="rId54" name="Check Box 1">
              <controlPr defaultSize="0" autoFill="0" autoLine="0" autoPict="0">
                <anchor moveWithCells="1">
                  <from>
                    <xdr:col>24</xdr:col>
                    <xdr:colOff>63500</xdr:colOff>
                    <xdr:row>136</xdr:row>
                    <xdr:rowOff>0</xdr:rowOff>
                  </from>
                  <to>
                    <xdr:col>24</xdr:col>
                    <xdr:colOff>260350</xdr:colOff>
                    <xdr:row>137</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FED1E-87C1-4E86-A1FF-FF296280F776}">
  <sheetPr>
    <pageSetUpPr fitToPage="1"/>
  </sheetPr>
  <dimension ref="A1:AL229"/>
  <sheetViews>
    <sheetView showGridLines="0" showRowColHeaders="0" showRuler="0" zoomScaleNormal="100" zoomScaleSheetLayoutView="100" workbookViewId="0">
      <pane ySplit="4" topLeftCell="A68" activePane="bottomLeft" state="frozen"/>
      <selection pane="bottomLeft" activeCell="AM1" sqref="AM1"/>
    </sheetView>
  </sheetViews>
  <sheetFormatPr defaultColWidth="8.81640625" defaultRowHeight="15.5"/>
  <cols>
    <col min="1" max="1" width="5.54296875" style="80" customWidth="1"/>
    <col min="2" max="6" width="4.54296875" style="80" customWidth="1"/>
    <col min="7" max="7" width="8.81640625" style="80" customWidth="1"/>
    <col min="8" max="21" width="4.54296875" style="80" customWidth="1"/>
    <col min="22" max="22" width="5" style="80" customWidth="1"/>
    <col min="23" max="26" width="4.54296875" style="80" customWidth="1"/>
    <col min="27" max="27" width="5.54296875" style="80" customWidth="1"/>
    <col min="28" max="29" width="4.54296875" style="80" customWidth="1"/>
    <col min="30" max="30" width="5.54296875" style="80" customWidth="1"/>
    <col min="31" max="31" width="4.54296875" style="80" customWidth="1"/>
    <col min="32" max="32" width="5.54296875" style="80" customWidth="1"/>
    <col min="33" max="33" width="7.54296875" style="74" hidden="1" customWidth="1"/>
    <col min="34" max="34" width="12.1796875" style="76" hidden="1" customWidth="1"/>
    <col min="35" max="35" width="12.81640625" style="8" hidden="1" customWidth="1"/>
    <col min="36" max="36" width="23.81640625" style="76" hidden="1" customWidth="1"/>
    <col min="37" max="37" width="15.54296875" style="76" hidden="1" customWidth="1"/>
    <col min="38" max="38" width="13.54296875" style="8" hidden="1" customWidth="1"/>
    <col min="39" max="16384" width="8.81640625" style="80"/>
  </cols>
  <sheetData>
    <row r="1" spans="1:38" ht="16" customHeight="1">
      <c r="A1" s="279"/>
      <c r="B1" s="279"/>
      <c r="C1" s="279"/>
      <c r="D1" s="279"/>
      <c r="E1" s="279"/>
      <c r="F1" s="279"/>
      <c r="G1" s="279"/>
      <c r="H1" s="279"/>
      <c r="I1" s="279"/>
      <c r="J1" s="279"/>
      <c r="K1" s="279"/>
      <c r="L1" s="279"/>
      <c r="M1" s="279"/>
      <c r="N1" s="279"/>
      <c r="O1" s="279"/>
      <c r="P1" s="279"/>
      <c r="Q1" s="279"/>
      <c r="R1" s="279"/>
      <c r="S1" s="279"/>
      <c r="T1" s="279"/>
      <c r="U1" s="279"/>
      <c r="V1" s="279"/>
      <c r="W1" s="279"/>
      <c r="X1" s="279"/>
      <c r="Y1" s="656" t="s">
        <v>3</v>
      </c>
      <c r="Z1" s="656"/>
      <c r="AA1" s="656"/>
      <c r="AB1" s="656"/>
      <c r="AC1" s="656"/>
      <c r="AD1" s="656"/>
      <c r="AE1" s="279"/>
      <c r="AF1" s="279"/>
      <c r="AG1" s="278" t="s">
        <v>0</v>
      </c>
      <c r="AH1" s="280" t="s">
        <v>1</v>
      </c>
      <c r="AI1" s="280" t="s">
        <v>2</v>
      </c>
      <c r="AJ1" s="100"/>
      <c r="AK1" s="284"/>
      <c r="AL1" s="284"/>
    </row>
    <row r="2" spans="1:38" ht="16" customHeight="1">
      <c r="A2" s="279"/>
      <c r="B2" s="279"/>
      <c r="C2" s="283"/>
      <c r="D2" s="63"/>
      <c r="E2" s="279"/>
      <c r="F2" s="285"/>
      <c r="G2" s="657" t="s">
        <v>4</v>
      </c>
      <c r="H2" s="657"/>
      <c r="I2" s="657"/>
      <c r="J2" s="657"/>
      <c r="K2" s="657"/>
      <c r="L2" s="657"/>
      <c r="M2" s="657"/>
      <c r="N2" s="657"/>
      <c r="O2" s="657"/>
      <c r="P2" s="657"/>
      <c r="Q2" s="657"/>
      <c r="R2" s="657"/>
      <c r="S2" s="657"/>
      <c r="T2" s="657"/>
      <c r="U2" s="657"/>
      <c r="V2" s="657"/>
      <c r="W2" s="657"/>
      <c r="X2" s="657"/>
      <c r="Y2" s="656"/>
      <c r="Z2" s="656"/>
      <c r="AA2" s="656"/>
      <c r="AB2" s="656"/>
      <c r="AC2" s="656"/>
      <c r="AD2" s="656"/>
      <c r="AE2" s="279"/>
      <c r="AF2" s="279"/>
      <c r="AG2" s="278"/>
      <c r="AH2" s="280"/>
      <c r="AI2" s="280"/>
      <c r="AJ2" s="100"/>
      <c r="AK2" s="284"/>
      <c r="AL2" s="284"/>
    </row>
    <row r="3" spans="1:38" ht="16" customHeight="1">
      <c r="A3" s="279"/>
      <c r="B3" s="279"/>
      <c r="C3" s="283"/>
      <c r="D3" s="63"/>
      <c r="E3" s="279"/>
      <c r="F3" s="285"/>
      <c r="G3" s="657"/>
      <c r="H3" s="657"/>
      <c r="I3" s="657"/>
      <c r="J3" s="657"/>
      <c r="K3" s="657"/>
      <c r="L3" s="657"/>
      <c r="M3" s="657"/>
      <c r="N3" s="657"/>
      <c r="O3" s="657"/>
      <c r="P3" s="657"/>
      <c r="Q3" s="657"/>
      <c r="R3" s="657"/>
      <c r="S3" s="657"/>
      <c r="T3" s="657"/>
      <c r="U3" s="657"/>
      <c r="V3" s="657"/>
      <c r="W3" s="657"/>
      <c r="X3" s="657"/>
      <c r="Y3" s="655" t="s">
        <v>2730</v>
      </c>
      <c r="Z3" s="655"/>
      <c r="AA3" s="655"/>
      <c r="AB3" s="655"/>
      <c r="AC3" s="655"/>
      <c r="AD3" s="655"/>
      <c r="AE3" s="279"/>
      <c r="AF3" s="279"/>
      <c r="AG3" s="278"/>
      <c r="AH3" s="280"/>
      <c r="AI3" s="280"/>
      <c r="AJ3" s="437" t="str">
        <f>IF(COUNTIF(AJ5:AJ1418,TRUE)&gt;0,"ERROR","Clear")</f>
        <v>Clear</v>
      </c>
      <c r="AK3" s="284"/>
      <c r="AL3" s="284"/>
    </row>
    <row r="4" spans="1:38" ht="16" customHeight="1" thickBot="1">
      <c r="A4" s="279"/>
      <c r="B4" s="279"/>
      <c r="C4" s="279"/>
      <c r="D4" s="63"/>
      <c r="E4" s="279"/>
      <c r="F4" s="279"/>
      <c r="G4" s="279"/>
      <c r="H4" s="285"/>
      <c r="I4" s="285"/>
      <c r="J4" s="285"/>
      <c r="K4" s="285"/>
      <c r="L4" s="285"/>
      <c r="M4" s="285"/>
      <c r="N4" s="285"/>
      <c r="O4" s="285"/>
      <c r="P4" s="285"/>
      <c r="Q4" s="285"/>
      <c r="R4" s="285"/>
      <c r="S4" s="285"/>
      <c r="T4" s="285"/>
      <c r="U4" s="279"/>
      <c r="V4" s="279"/>
      <c r="W4" s="247"/>
      <c r="X4" s="247"/>
      <c r="Y4" s="655"/>
      <c r="Z4" s="655"/>
      <c r="AA4" s="655"/>
      <c r="AB4" s="655"/>
      <c r="AC4" s="655"/>
      <c r="AD4" s="655"/>
      <c r="AE4" s="279"/>
      <c r="AF4" s="279"/>
      <c r="AG4" s="278"/>
      <c r="AH4" s="280"/>
      <c r="AI4" s="280"/>
      <c r="AJ4" s="438"/>
      <c r="AK4" s="284"/>
      <c r="AL4" s="284"/>
    </row>
    <row r="5" spans="1:38" ht="5.15" customHeight="1">
      <c r="A5" s="53"/>
      <c r="B5" s="9"/>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21"/>
      <c r="AG5" s="145"/>
    </row>
    <row r="6" spans="1:38" s="82" customFormat="1" ht="40.25" customHeight="1">
      <c r="A6" s="10"/>
      <c r="B6" s="526" t="s">
        <v>816</v>
      </c>
      <c r="C6" s="526"/>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c r="AE6" s="526"/>
      <c r="AF6" s="12"/>
      <c r="AG6" s="145"/>
      <c r="AH6" s="76"/>
      <c r="AI6" s="8"/>
      <c r="AJ6" s="76"/>
      <c r="AK6" s="76"/>
      <c r="AL6" s="8"/>
    </row>
    <row r="7" spans="1:38" ht="10.25" customHeight="1">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1:38" ht="26">
      <c r="A8" s="21"/>
      <c r="B8" s="8"/>
      <c r="C8" s="8"/>
      <c r="D8" s="8"/>
      <c r="E8" s="62"/>
      <c r="F8" s="62"/>
      <c r="G8" s="62"/>
      <c r="H8" s="62"/>
      <c r="I8" s="62"/>
      <c r="J8" s="662" t="s">
        <v>5</v>
      </c>
      <c r="K8" s="662"/>
      <c r="L8" s="662"/>
      <c r="M8" s="662"/>
      <c r="N8" s="662"/>
      <c r="O8" s="662"/>
      <c r="P8" s="662"/>
      <c r="Q8" s="662"/>
      <c r="R8" s="662"/>
      <c r="S8" s="662"/>
      <c r="T8" s="662"/>
      <c r="U8" s="662"/>
      <c r="V8" s="662"/>
      <c r="W8" s="662"/>
      <c r="X8" s="62"/>
      <c r="Y8" s="62"/>
      <c r="Z8" s="62"/>
      <c r="AA8" s="62"/>
      <c r="AB8" s="62"/>
      <c r="AC8" s="62"/>
      <c r="AD8" s="62"/>
      <c r="AE8" s="8"/>
      <c r="AF8" s="21"/>
      <c r="AG8" s="145"/>
    </row>
    <row r="9" spans="1:38" ht="20.149999999999999" customHeight="1">
      <c r="A9" s="21"/>
      <c r="B9" s="8"/>
      <c r="C9" s="8"/>
      <c r="D9" s="648" t="str">
        <f>"Events Ending 1st April "&amp;'Price List'!D2&amp;" - 31st March "&amp;'Price List'!E2</f>
        <v>Events Ending 1st April 2024 - 31st March 2025</v>
      </c>
      <c r="E9" s="648"/>
      <c r="F9" s="648"/>
      <c r="G9" s="648"/>
      <c r="H9" s="648"/>
      <c r="I9" s="648"/>
      <c r="J9" s="648"/>
      <c r="K9" s="648"/>
      <c r="L9" s="648"/>
      <c r="M9" s="648"/>
      <c r="N9" s="648"/>
      <c r="O9" s="648"/>
      <c r="P9" s="648"/>
      <c r="Q9" s="648"/>
      <c r="R9" s="648"/>
      <c r="S9" s="648"/>
      <c r="T9" s="648"/>
      <c r="U9" s="648"/>
      <c r="V9" s="648"/>
      <c r="W9" s="648"/>
      <c r="X9" s="648"/>
      <c r="Y9" s="648"/>
      <c r="Z9" s="648"/>
      <c r="AA9" s="648"/>
      <c r="AB9" s="648"/>
      <c r="AC9" s="648"/>
      <c r="AD9" s="62"/>
      <c r="AE9" s="8"/>
      <c r="AF9" s="21"/>
      <c r="AG9" s="145"/>
    </row>
    <row r="10" spans="1:38" ht="5.15" customHeight="1">
      <c r="A10" s="2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21"/>
      <c r="AG10" s="145"/>
      <c r="AJ10" s="8"/>
      <c r="AK10" s="80"/>
      <c r="AL10" s="80"/>
    </row>
    <row r="11" spans="1:38" ht="10.25" customHeight="1">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row>
    <row r="12" spans="1:38" ht="18" customHeight="1">
      <c r="A12" s="21"/>
      <c r="B12" s="521" t="s">
        <v>20</v>
      </c>
      <c r="C12" s="521"/>
      <c r="D12" s="521"/>
      <c r="E12" s="521"/>
      <c r="F12" s="695">
        <f>Order!F59</f>
        <v>0</v>
      </c>
      <c r="G12" s="695"/>
      <c r="H12" s="695"/>
      <c r="I12" s="695"/>
      <c r="J12" s="695"/>
      <c r="K12" s="695"/>
      <c r="L12" s="695"/>
      <c r="M12" s="695"/>
      <c r="N12" s="695"/>
      <c r="O12" s="695"/>
      <c r="P12" s="695"/>
      <c r="Q12" s="695"/>
      <c r="R12" s="695"/>
      <c r="S12" s="695"/>
      <c r="T12" s="695"/>
      <c r="U12" s="695"/>
      <c r="V12" s="695"/>
      <c r="W12" s="695"/>
      <c r="X12" s="695"/>
      <c r="Y12" s="695"/>
      <c r="Z12" s="695"/>
      <c r="AA12" s="695"/>
      <c r="AB12" s="695"/>
      <c r="AC12" s="695"/>
      <c r="AD12" s="695"/>
      <c r="AE12" s="21"/>
      <c r="AF12" s="21"/>
    </row>
    <row r="13" spans="1:38" ht="18" customHeight="1">
      <c r="A13" s="21"/>
      <c r="B13" s="521"/>
      <c r="C13" s="521"/>
      <c r="D13" s="521"/>
      <c r="E13" s="521"/>
      <c r="F13" s="696"/>
      <c r="G13" s="696"/>
      <c r="H13" s="696"/>
      <c r="I13" s="696"/>
      <c r="J13" s="696"/>
      <c r="K13" s="696"/>
      <c r="L13" s="696"/>
      <c r="M13" s="696"/>
      <c r="N13" s="696"/>
      <c r="O13" s="696"/>
      <c r="P13" s="696"/>
      <c r="Q13" s="696"/>
      <c r="R13" s="696"/>
      <c r="S13" s="696"/>
      <c r="T13" s="696"/>
      <c r="U13" s="696"/>
      <c r="V13" s="696"/>
      <c r="W13" s="696"/>
      <c r="X13" s="696"/>
      <c r="Y13" s="696"/>
      <c r="Z13" s="696"/>
      <c r="AA13" s="696"/>
      <c r="AB13" s="696"/>
      <c r="AC13" s="696"/>
      <c r="AD13" s="696"/>
      <c r="AE13" s="21"/>
      <c r="AF13" s="21"/>
    </row>
    <row r="14" spans="1:38" ht="10.25" customHeight="1">
      <c r="A14" s="21"/>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row>
    <row r="15" spans="1:38" ht="18" customHeight="1">
      <c r="A15" s="21"/>
      <c r="B15" s="521" t="s">
        <v>817</v>
      </c>
      <c r="C15" s="521"/>
      <c r="D15" s="521"/>
      <c r="E15" s="521"/>
      <c r="F15" s="697">
        <f>Order!F62</f>
        <v>0</v>
      </c>
      <c r="G15" s="688"/>
      <c r="H15" s="688"/>
      <c r="I15" s="688"/>
      <c r="J15" s="688"/>
      <c r="K15" s="688"/>
      <c r="L15" s="688"/>
      <c r="M15" s="688"/>
      <c r="N15" s="688"/>
      <c r="O15" s="688"/>
      <c r="P15" s="688"/>
      <c r="Q15" s="688"/>
      <c r="R15" s="688"/>
      <c r="S15" s="688"/>
      <c r="T15" s="688"/>
      <c r="U15" s="688"/>
      <c r="V15" s="688"/>
      <c r="W15" s="688"/>
      <c r="X15" s="688"/>
      <c r="Y15" s="688"/>
      <c r="Z15" s="688"/>
      <c r="AA15" s="688"/>
      <c r="AB15" s="688"/>
      <c r="AC15" s="688"/>
      <c r="AD15" s="688"/>
      <c r="AE15" s="21"/>
      <c r="AF15" s="21"/>
    </row>
    <row r="16" spans="1:38" ht="18" customHeight="1">
      <c r="A16" s="21"/>
      <c r="B16" s="521"/>
      <c r="C16" s="521"/>
      <c r="D16" s="521"/>
      <c r="E16" s="521"/>
      <c r="F16" s="689"/>
      <c r="G16" s="689"/>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21"/>
      <c r="AF16" s="21"/>
    </row>
    <row r="17" spans="1:32" ht="7.25" customHeight="1">
      <c r="A17" s="21"/>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row>
    <row r="18" spans="1:32" ht="18" customHeight="1">
      <c r="A18" s="21"/>
      <c r="B18" s="521" t="s">
        <v>22</v>
      </c>
      <c r="C18" s="521"/>
      <c r="D18" s="521"/>
      <c r="E18" s="692">
        <f>Order!F65</f>
        <v>0</v>
      </c>
      <c r="F18" s="693"/>
      <c r="G18" s="521" t="s">
        <v>23</v>
      </c>
      <c r="H18" s="521"/>
      <c r="I18" s="521"/>
      <c r="J18" s="698">
        <f>Order!K65</f>
        <v>0</v>
      </c>
      <c r="K18" s="695"/>
      <c r="L18" s="695"/>
      <c r="M18" s="695"/>
      <c r="N18" s="695"/>
      <c r="O18" s="695"/>
      <c r="P18" s="521" t="s">
        <v>24</v>
      </c>
      <c r="Q18" s="521"/>
      <c r="R18" s="521"/>
      <c r="S18" s="521"/>
      <c r="T18" s="690">
        <f>Order!T65</f>
        <v>0</v>
      </c>
      <c r="U18" s="690"/>
      <c r="V18" s="690"/>
      <c r="W18" s="690"/>
      <c r="X18" s="690"/>
      <c r="Y18" s="690"/>
      <c r="Z18" s="690"/>
      <c r="AA18" s="690"/>
      <c r="AB18" s="690"/>
      <c r="AC18" s="690"/>
      <c r="AD18" s="690"/>
      <c r="AE18" s="21"/>
      <c r="AF18" s="21"/>
    </row>
    <row r="19" spans="1:32" ht="18" customHeight="1">
      <c r="A19" s="21"/>
      <c r="B19" s="521"/>
      <c r="C19" s="521"/>
      <c r="D19" s="521"/>
      <c r="E19" s="694"/>
      <c r="F19" s="694"/>
      <c r="G19" s="521"/>
      <c r="H19" s="521"/>
      <c r="I19" s="521"/>
      <c r="J19" s="696"/>
      <c r="K19" s="696"/>
      <c r="L19" s="696"/>
      <c r="M19" s="696"/>
      <c r="N19" s="696"/>
      <c r="O19" s="696"/>
      <c r="P19" s="521"/>
      <c r="Q19" s="521"/>
      <c r="R19" s="521"/>
      <c r="S19" s="521"/>
      <c r="T19" s="691"/>
      <c r="U19" s="691"/>
      <c r="V19" s="691"/>
      <c r="W19" s="691"/>
      <c r="X19" s="691"/>
      <c r="Y19" s="691"/>
      <c r="Z19" s="691"/>
      <c r="AA19" s="691"/>
      <c r="AB19" s="691"/>
      <c r="AC19" s="691"/>
      <c r="AD19" s="691"/>
      <c r="AE19" s="21"/>
      <c r="AF19" s="21"/>
    </row>
    <row r="20" spans="1:32" ht="7.25" customHeight="1">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row>
    <row r="21" spans="1:32" ht="18" customHeight="1">
      <c r="A21" s="21"/>
      <c r="B21" s="521" t="s">
        <v>818</v>
      </c>
      <c r="C21" s="521"/>
      <c r="D21" s="521"/>
      <c r="E21" s="521"/>
      <c r="F21" s="686">
        <f>Order!F68</f>
        <v>0</v>
      </c>
      <c r="G21" s="686"/>
      <c r="H21" s="686"/>
      <c r="I21" s="686"/>
      <c r="J21" s="686"/>
      <c r="K21" s="686"/>
      <c r="L21" s="686"/>
      <c r="M21" s="686"/>
      <c r="N21" s="686"/>
      <c r="O21" s="686"/>
      <c r="P21" s="686"/>
      <c r="Q21" s="686"/>
      <c r="R21" s="686"/>
      <c r="S21" s="686"/>
      <c r="T21" s="686"/>
      <c r="U21" s="686"/>
      <c r="V21" s="686"/>
      <c r="W21" s="686"/>
      <c r="X21" s="686"/>
      <c r="Y21" s="686"/>
      <c r="Z21" s="686"/>
      <c r="AA21" s="686"/>
      <c r="AB21" s="686"/>
      <c r="AC21" s="686"/>
      <c r="AD21" s="686"/>
      <c r="AE21" s="14"/>
      <c r="AF21" s="21"/>
    </row>
    <row r="22" spans="1:32" ht="18" customHeight="1">
      <c r="A22" s="21"/>
      <c r="B22" s="521"/>
      <c r="C22" s="521"/>
      <c r="D22" s="521"/>
      <c r="E22" s="521"/>
      <c r="F22" s="687"/>
      <c r="G22" s="687"/>
      <c r="H22" s="687"/>
      <c r="I22" s="687"/>
      <c r="J22" s="687"/>
      <c r="K22" s="687"/>
      <c r="L22" s="687"/>
      <c r="M22" s="687"/>
      <c r="N22" s="687"/>
      <c r="O22" s="687"/>
      <c r="P22" s="687"/>
      <c r="Q22" s="687"/>
      <c r="R22" s="687"/>
      <c r="S22" s="687"/>
      <c r="T22" s="687"/>
      <c r="U22" s="687"/>
      <c r="V22" s="687"/>
      <c r="W22" s="687"/>
      <c r="X22" s="687"/>
      <c r="Y22" s="687"/>
      <c r="Z22" s="687"/>
      <c r="AA22" s="687"/>
      <c r="AB22" s="687"/>
      <c r="AC22" s="687"/>
      <c r="AD22" s="687"/>
      <c r="AE22" s="14"/>
      <c r="AF22" s="21"/>
    </row>
    <row r="23" spans="1:32" ht="7.25" customHeight="1">
      <c r="A23" s="21"/>
      <c r="B23" s="15"/>
      <c r="C23" s="15"/>
      <c r="D23" s="15"/>
      <c r="E23" s="15"/>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row>
    <row r="24" spans="1:32" ht="18" customHeight="1">
      <c r="A24" s="21"/>
      <c r="B24" s="521" t="s">
        <v>819</v>
      </c>
      <c r="C24" s="521"/>
      <c r="D24" s="521"/>
      <c r="E24" s="521"/>
      <c r="F24" s="686">
        <f>Order!F71</f>
        <v>0</v>
      </c>
      <c r="G24" s="686"/>
      <c r="H24" s="686"/>
      <c r="I24" s="686"/>
      <c r="J24" s="686"/>
      <c r="K24" s="686"/>
      <c r="L24" s="686"/>
      <c r="M24" s="686"/>
      <c r="N24" s="686"/>
      <c r="O24" s="686"/>
      <c r="P24" s="686"/>
      <c r="Q24" s="686"/>
      <c r="R24" s="686"/>
      <c r="S24" s="686"/>
      <c r="T24" s="686"/>
      <c r="U24" s="686"/>
      <c r="V24" s="686"/>
      <c r="W24" s="686"/>
      <c r="X24" s="686"/>
      <c r="Y24" s="686"/>
      <c r="Z24" s="686"/>
      <c r="AA24" s="686"/>
      <c r="AB24" s="686"/>
      <c r="AC24" s="686"/>
      <c r="AD24" s="686"/>
      <c r="AE24" s="14"/>
      <c r="AF24" s="21"/>
    </row>
    <row r="25" spans="1:32" ht="18" customHeight="1">
      <c r="A25" s="21"/>
      <c r="B25" s="521"/>
      <c r="C25" s="521"/>
      <c r="D25" s="521"/>
      <c r="E25" s="521"/>
      <c r="F25" s="687"/>
      <c r="G25" s="687"/>
      <c r="H25" s="687"/>
      <c r="I25" s="687"/>
      <c r="J25" s="687"/>
      <c r="K25" s="687"/>
      <c r="L25" s="687"/>
      <c r="M25" s="687"/>
      <c r="N25" s="687"/>
      <c r="O25" s="687"/>
      <c r="P25" s="687"/>
      <c r="Q25" s="687"/>
      <c r="R25" s="687"/>
      <c r="S25" s="687"/>
      <c r="T25" s="687"/>
      <c r="U25" s="687"/>
      <c r="V25" s="687"/>
      <c r="W25" s="687"/>
      <c r="X25" s="687"/>
      <c r="Y25" s="687"/>
      <c r="Z25" s="687"/>
      <c r="AA25" s="687"/>
      <c r="AB25" s="687"/>
      <c r="AC25" s="687"/>
      <c r="AD25" s="687"/>
      <c r="AE25" s="14"/>
      <c r="AF25" s="21"/>
    </row>
    <row r="26" spans="1:32" ht="7.2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row>
    <row r="27" spans="1:32" ht="18" customHeight="1">
      <c r="A27" s="21"/>
      <c r="B27" s="550" t="s">
        <v>27</v>
      </c>
      <c r="C27" s="550"/>
      <c r="D27" s="550"/>
      <c r="E27" s="550"/>
      <c r="F27" s="686">
        <f>Order!F74</f>
        <v>0</v>
      </c>
      <c r="G27" s="686"/>
      <c r="H27" s="686"/>
      <c r="I27" s="686"/>
      <c r="J27" s="686"/>
      <c r="K27" s="686"/>
      <c r="L27" s="686"/>
      <c r="M27" s="686"/>
      <c r="N27" s="686"/>
      <c r="O27" s="686"/>
      <c r="P27" s="686"/>
      <c r="Q27" s="521" t="s">
        <v>28</v>
      </c>
      <c r="R27" s="521"/>
      <c r="S27" s="521"/>
      <c r="T27" s="688">
        <f>Order!T74</f>
        <v>0</v>
      </c>
      <c r="U27" s="688"/>
      <c r="V27" s="688"/>
      <c r="W27" s="688"/>
      <c r="X27" s="688"/>
      <c r="Y27" s="688"/>
      <c r="Z27" s="688"/>
      <c r="AA27" s="688"/>
      <c r="AB27" s="688"/>
      <c r="AC27" s="688"/>
      <c r="AD27" s="688"/>
      <c r="AE27" s="14"/>
      <c r="AF27" s="21"/>
    </row>
    <row r="28" spans="1:32" ht="18" customHeight="1">
      <c r="A28" s="21"/>
      <c r="B28" s="550"/>
      <c r="C28" s="550"/>
      <c r="D28" s="550"/>
      <c r="E28" s="550"/>
      <c r="F28" s="687"/>
      <c r="G28" s="687"/>
      <c r="H28" s="687"/>
      <c r="I28" s="687"/>
      <c r="J28" s="687"/>
      <c r="K28" s="687"/>
      <c r="L28" s="687"/>
      <c r="M28" s="687"/>
      <c r="N28" s="687"/>
      <c r="O28" s="687"/>
      <c r="P28" s="687"/>
      <c r="Q28" s="521"/>
      <c r="R28" s="521"/>
      <c r="S28" s="521"/>
      <c r="T28" s="689"/>
      <c r="U28" s="689"/>
      <c r="V28" s="689"/>
      <c r="W28" s="689"/>
      <c r="X28" s="689"/>
      <c r="Y28" s="689"/>
      <c r="Z28" s="689"/>
      <c r="AA28" s="689"/>
      <c r="AB28" s="689"/>
      <c r="AC28" s="689"/>
      <c r="AD28" s="689"/>
      <c r="AE28" s="14"/>
      <c r="AF28" s="21"/>
    </row>
    <row r="29" spans="1:32" ht="7.2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row>
    <row r="30" spans="1:32" ht="18" customHeight="1">
      <c r="A30" s="21"/>
      <c r="B30" s="550" t="s">
        <v>29</v>
      </c>
      <c r="C30" s="550"/>
      <c r="D30" s="550"/>
      <c r="E30" s="550"/>
      <c r="F30" s="686">
        <f>Order!F77</f>
        <v>0</v>
      </c>
      <c r="G30" s="686"/>
      <c r="H30" s="686"/>
      <c r="I30" s="686"/>
      <c r="J30" s="686"/>
      <c r="K30" s="686"/>
      <c r="L30" s="686"/>
      <c r="M30" s="686"/>
      <c r="N30" s="686"/>
      <c r="O30" s="686"/>
      <c r="P30" s="686"/>
      <c r="Q30" s="550" t="s">
        <v>30</v>
      </c>
      <c r="R30" s="550"/>
      <c r="S30" s="550"/>
      <c r="T30" s="686">
        <f>Order!T77</f>
        <v>0</v>
      </c>
      <c r="U30" s="686"/>
      <c r="V30" s="686"/>
      <c r="W30" s="686"/>
      <c r="X30" s="686"/>
      <c r="Y30" s="686"/>
      <c r="Z30" s="686"/>
      <c r="AA30" s="686"/>
      <c r="AB30" s="686"/>
      <c r="AC30" s="686"/>
      <c r="AD30" s="686"/>
      <c r="AE30" s="14"/>
      <c r="AF30" s="21"/>
    </row>
    <row r="31" spans="1:32" ht="18" customHeight="1">
      <c r="A31" s="21"/>
      <c r="B31" s="550"/>
      <c r="C31" s="550"/>
      <c r="D31" s="550"/>
      <c r="E31" s="550"/>
      <c r="F31" s="687"/>
      <c r="G31" s="687"/>
      <c r="H31" s="687"/>
      <c r="I31" s="687"/>
      <c r="J31" s="687"/>
      <c r="K31" s="687"/>
      <c r="L31" s="687"/>
      <c r="M31" s="687"/>
      <c r="N31" s="687"/>
      <c r="O31" s="687"/>
      <c r="P31" s="687"/>
      <c r="Q31" s="550"/>
      <c r="R31" s="550"/>
      <c r="S31" s="550"/>
      <c r="T31" s="687"/>
      <c r="U31" s="687"/>
      <c r="V31" s="687"/>
      <c r="W31" s="687"/>
      <c r="X31" s="687"/>
      <c r="Y31" s="687"/>
      <c r="Z31" s="687"/>
      <c r="AA31" s="687"/>
      <c r="AB31" s="687"/>
      <c r="AC31" s="687"/>
      <c r="AD31" s="687"/>
      <c r="AE31" s="14"/>
      <c r="AF31" s="21"/>
    </row>
    <row r="32" spans="1:32" ht="7.2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row>
    <row r="33" spans="1:38" ht="18" customHeight="1">
      <c r="A33" s="21"/>
      <c r="B33" s="521" t="s">
        <v>31</v>
      </c>
      <c r="C33" s="521"/>
      <c r="D33" s="521"/>
      <c r="E33" s="521"/>
      <c r="F33" s="686">
        <f>Order!F80</f>
        <v>0</v>
      </c>
      <c r="G33" s="686"/>
      <c r="H33" s="686"/>
      <c r="I33" s="686"/>
      <c r="J33" s="686"/>
      <c r="K33" s="686"/>
      <c r="L33" s="686"/>
      <c r="M33" s="686"/>
      <c r="N33" s="686"/>
      <c r="O33" s="686"/>
      <c r="P33" s="686"/>
      <c r="Q33" s="686"/>
      <c r="R33" s="21"/>
      <c r="S33" s="521" t="s">
        <v>32</v>
      </c>
      <c r="T33" s="521"/>
      <c r="U33" s="521"/>
      <c r="V33" s="521"/>
      <c r="W33" s="686">
        <f>Order!W80</f>
        <v>0</v>
      </c>
      <c r="X33" s="686"/>
      <c r="Y33" s="686"/>
      <c r="Z33" s="686"/>
      <c r="AA33" s="686"/>
      <c r="AB33" s="686"/>
      <c r="AC33" s="686"/>
      <c r="AD33" s="686"/>
      <c r="AE33" s="14"/>
      <c r="AF33" s="21"/>
    </row>
    <row r="34" spans="1:38" ht="18" customHeight="1">
      <c r="A34" s="21"/>
      <c r="B34" s="521"/>
      <c r="C34" s="521"/>
      <c r="D34" s="521"/>
      <c r="E34" s="521"/>
      <c r="F34" s="687"/>
      <c r="G34" s="687"/>
      <c r="H34" s="687"/>
      <c r="I34" s="687"/>
      <c r="J34" s="687"/>
      <c r="K34" s="687"/>
      <c r="L34" s="687"/>
      <c r="M34" s="687"/>
      <c r="N34" s="687"/>
      <c r="O34" s="687"/>
      <c r="P34" s="687"/>
      <c r="Q34" s="687"/>
      <c r="R34" s="21"/>
      <c r="S34" s="521"/>
      <c r="T34" s="521"/>
      <c r="U34" s="521"/>
      <c r="V34" s="521"/>
      <c r="W34" s="687"/>
      <c r="X34" s="687"/>
      <c r="Y34" s="687"/>
      <c r="Z34" s="687"/>
      <c r="AA34" s="687"/>
      <c r="AB34" s="687"/>
      <c r="AC34" s="687"/>
      <c r="AD34" s="687"/>
      <c r="AE34" s="14"/>
      <c r="AF34" s="21"/>
    </row>
    <row r="35" spans="1:38" ht="7.2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row>
    <row r="36" spans="1:38" ht="18" customHeight="1">
      <c r="A36" s="21"/>
      <c r="B36" s="521" t="s">
        <v>33</v>
      </c>
      <c r="C36" s="521"/>
      <c r="D36" s="521"/>
      <c r="E36" s="521"/>
      <c r="F36" s="695">
        <f>Order!F83</f>
        <v>0</v>
      </c>
      <c r="G36" s="695"/>
      <c r="H36" s="695"/>
      <c r="I36" s="695"/>
      <c r="J36" s="695"/>
      <c r="K36" s="695"/>
      <c r="L36" s="695"/>
      <c r="M36" s="695"/>
      <c r="N36" s="695"/>
      <c r="O36" s="695"/>
      <c r="P36" s="695"/>
      <c r="Q36" s="521" t="s">
        <v>34</v>
      </c>
      <c r="R36" s="521"/>
      <c r="S36" s="521"/>
      <c r="T36" s="521"/>
      <c r="U36" s="690">
        <f>Order!U83</f>
        <v>0</v>
      </c>
      <c r="V36" s="690"/>
      <c r="W36" s="690"/>
      <c r="X36" s="690"/>
      <c r="Y36" s="690"/>
      <c r="Z36" s="690"/>
      <c r="AA36" s="690"/>
      <c r="AB36" s="690"/>
      <c r="AC36" s="690"/>
      <c r="AD36" s="690"/>
      <c r="AE36" s="14"/>
      <c r="AF36" s="21"/>
    </row>
    <row r="37" spans="1:38" ht="18" customHeight="1">
      <c r="A37" s="21"/>
      <c r="B37" s="521"/>
      <c r="C37" s="521"/>
      <c r="D37" s="521"/>
      <c r="E37" s="521"/>
      <c r="F37" s="696"/>
      <c r="G37" s="696"/>
      <c r="H37" s="696"/>
      <c r="I37" s="696"/>
      <c r="J37" s="696"/>
      <c r="K37" s="696"/>
      <c r="L37" s="696"/>
      <c r="M37" s="696"/>
      <c r="N37" s="696"/>
      <c r="O37" s="696"/>
      <c r="P37" s="696"/>
      <c r="Q37" s="521"/>
      <c r="R37" s="521"/>
      <c r="S37" s="521"/>
      <c r="T37" s="521"/>
      <c r="U37" s="691"/>
      <c r="V37" s="691"/>
      <c r="W37" s="691"/>
      <c r="X37" s="691"/>
      <c r="Y37" s="691"/>
      <c r="Z37" s="691"/>
      <c r="AA37" s="691"/>
      <c r="AB37" s="691"/>
      <c r="AC37" s="691"/>
      <c r="AD37" s="691"/>
      <c r="AE37" s="14"/>
      <c r="AF37" s="21"/>
    </row>
    <row r="38" spans="1:38" ht="7.2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row>
    <row r="39" spans="1:38" ht="18" customHeight="1">
      <c r="A39" s="21"/>
      <c r="B39" s="521" t="s">
        <v>35</v>
      </c>
      <c r="C39" s="521"/>
      <c r="D39" s="521"/>
      <c r="E39" s="521"/>
      <c r="F39" s="695">
        <f>Order!F86</f>
        <v>0</v>
      </c>
      <c r="G39" s="695"/>
      <c r="H39" s="695"/>
      <c r="I39" s="695"/>
      <c r="J39" s="695"/>
      <c r="K39" s="695"/>
      <c r="L39" s="695"/>
      <c r="M39" s="695"/>
      <c r="N39" s="695"/>
      <c r="O39" s="695"/>
      <c r="P39" s="695"/>
      <c r="Q39" s="695"/>
      <c r="R39" s="695"/>
      <c r="S39" s="695"/>
      <c r="T39" s="695"/>
      <c r="U39" s="695"/>
      <c r="V39" s="695"/>
      <c r="W39" s="695"/>
      <c r="X39" s="695"/>
      <c r="Y39" s="695"/>
      <c r="Z39" s="695"/>
      <c r="AA39" s="695"/>
      <c r="AB39" s="695"/>
      <c r="AC39" s="695"/>
      <c r="AD39" s="695"/>
      <c r="AE39" s="14"/>
      <c r="AF39" s="21"/>
    </row>
    <row r="40" spans="1:38" ht="18" customHeight="1">
      <c r="A40" s="21"/>
      <c r="B40" s="521"/>
      <c r="C40" s="521"/>
      <c r="D40" s="521"/>
      <c r="E40" s="521"/>
      <c r="F40" s="696"/>
      <c r="G40" s="696"/>
      <c r="H40" s="696"/>
      <c r="I40" s="696"/>
      <c r="J40" s="696"/>
      <c r="K40" s="696"/>
      <c r="L40" s="696"/>
      <c r="M40" s="696"/>
      <c r="N40" s="696"/>
      <c r="O40" s="696"/>
      <c r="P40" s="696"/>
      <c r="Q40" s="696"/>
      <c r="R40" s="696"/>
      <c r="S40" s="696"/>
      <c r="T40" s="696"/>
      <c r="U40" s="696"/>
      <c r="V40" s="696"/>
      <c r="W40" s="696"/>
      <c r="X40" s="696"/>
      <c r="Y40" s="696"/>
      <c r="Z40" s="696"/>
      <c r="AA40" s="696"/>
      <c r="AB40" s="696"/>
      <c r="AC40" s="696"/>
      <c r="AD40" s="696"/>
      <c r="AE40" s="14"/>
      <c r="AF40" s="21"/>
    </row>
    <row r="41" spans="1:38" ht="7.2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row>
    <row r="42" spans="1:38" ht="18" customHeight="1">
      <c r="A42" s="21"/>
      <c r="B42" s="521" t="s">
        <v>36</v>
      </c>
      <c r="C42" s="521"/>
      <c r="D42" s="521"/>
      <c r="E42" s="521"/>
      <c r="F42" s="686">
        <f>Order!F89</f>
        <v>0</v>
      </c>
      <c r="G42" s="686"/>
      <c r="H42" s="686"/>
      <c r="I42" s="686"/>
      <c r="J42" s="686"/>
      <c r="K42" s="686"/>
      <c r="L42" s="686"/>
      <c r="M42" s="686"/>
      <c r="N42" s="686"/>
      <c r="O42" s="686"/>
      <c r="P42" s="521" t="s">
        <v>37</v>
      </c>
      <c r="Q42" s="521"/>
      <c r="R42" s="521"/>
      <c r="S42" s="521"/>
      <c r="T42" s="686">
        <f>Order!T89</f>
        <v>0</v>
      </c>
      <c r="U42" s="686"/>
      <c r="V42" s="686"/>
      <c r="W42" s="686"/>
      <c r="X42" s="686"/>
      <c r="Y42" s="686"/>
      <c r="Z42" s="686"/>
      <c r="AA42" s="686"/>
      <c r="AB42" s="686"/>
      <c r="AC42" s="686"/>
      <c r="AD42" s="686"/>
      <c r="AE42" s="14"/>
      <c r="AF42" s="21"/>
    </row>
    <row r="43" spans="1:38" ht="18" customHeight="1">
      <c r="A43" s="21"/>
      <c r="B43" s="521"/>
      <c r="C43" s="521"/>
      <c r="D43" s="521"/>
      <c r="E43" s="521"/>
      <c r="F43" s="687"/>
      <c r="G43" s="687"/>
      <c r="H43" s="687"/>
      <c r="I43" s="687"/>
      <c r="J43" s="687"/>
      <c r="K43" s="687"/>
      <c r="L43" s="687"/>
      <c r="M43" s="687"/>
      <c r="N43" s="687"/>
      <c r="O43" s="687"/>
      <c r="P43" s="521"/>
      <c r="Q43" s="521"/>
      <c r="R43" s="521"/>
      <c r="S43" s="521"/>
      <c r="T43" s="687"/>
      <c r="U43" s="687"/>
      <c r="V43" s="687"/>
      <c r="W43" s="687"/>
      <c r="X43" s="687"/>
      <c r="Y43" s="687"/>
      <c r="Z43" s="687"/>
      <c r="AA43" s="687"/>
      <c r="AB43" s="687"/>
      <c r="AC43" s="687"/>
      <c r="AD43" s="687"/>
      <c r="AE43" s="14"/>
      <c r="AF43" s="21"/>
    </row>
    <row r="44" spans="1:38" ht="7.2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row>
    <row r="45" spans="1:38" ht="18" customHeight="1">
      <c r="A45" s="21"/>
      <c r="B45" s="702" t="s">
        <v>820</v>
      </c>
      <c r="C45" s="702"/>
      <c r="D45" s="702"/>
      <c r="E45" s="702"/>
      <c r="F45" s="686">
        <f>Order!F92</f>
        <v>0</v>
      </c>
      <c r="G45" s="686"/>
      <c r="H45" s="686"/>
      <c r="I45" s="686"/>
      <c r="J45" s="686"/>
      <c r="K45" s="686"/>
      <c r="L45" s="686"/>
      <c r="M45" s="686"/>
      <c r="N45" s="686"/>
      <c r="O45" s="686"/>
      <c r="P45" s="521" t="s">
        <v>39</v>
      </c>
      <c r="Q45" s="521"/>
      <c r="R45" s="521"/>
      <c r="S45" s="521"/>
      <c r="T45" s="686">
        <f>Order!T92</f>
        <v>0</v>
      </c>
      <c r="U45" s="686"/>
      <c r="V45" s="686"/>
      <c r="W45" s="686"/>
      <c r="X45" s="686"/>
      <c r="Y45" s="686"/>
      <c r="Z45" s="686"/>
      <c r="AA45" s="686"/>
      <c r="AB45" s="686"/>
      <c r="AC45" s="686"/>
      <c r="AD45" s="686"/>
      <c r="AE45" s="14"/>
      <c r="AF45" s="21"/>
    </row>
    <row r="46" spans="1:38" ht="18" customHeight="1">
      <c r="A46" s="21"/>
      <c r="B46" s="702"/>
      <c r="C46" s="702"/>
      <c r="D46" s="702"/>
      <c r="E46" s="702"/>
      <c r="F46" s="687"/>
      <c r="G46" s="687"/>
      <c r="H46" s="687"/>
      <c r="I46" s="687"/>
      <c r="J46" s="687"/>
      <c r="K46" s="687"/>
      <c r="L46" s="687"/>
      <c r="M46" s="687"/>
      <c r="N46" s="687"/>
      <c r="O46" s="687"/>
      <c r="P46" s="521"/>
      <c r="Q46" s="521"/>
      <c r="R46" s="521"/>
      <c r="S46" s="521"/>
      <c r="T46" s="687"/>
      <c r="U46" s="687"/>
      <c r="V46" s="687"/>
      <c r="W46" s="687"/>
      <c r="X46" s="687"/>
      <c r="Y46" s="687"/>
      <c r="Z46" s="687"/>
      <c r="AA46" s="687"/>
      <c r="AB46" s="687"/>
      <c r="AC46" s="687"/>
      <c r="AD46" s="687"/>
      <c r="AE46" s="14"/>
      <c r="AF46" s="21"/>
    </row>
    <row r="47" spans="1:38" s="96" customFormat="1" ht="20.149999999999999" customHeight="1" thickBot="1">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53"/>
      <c r="AC47" s="53"/>
      <c r="AD47" s="47"/>
      <c r="AE47" s="47"/>
      <c r="AF47" s="47"/>
      <c r="AG47" s="174"/>
      <c r="AH47" s="160"/>
      <c r="AI47" s="173"/>
      <c r="AJ47" s="160"/>
      <c r="AK47" s="160"/>
      <c r="AL47" s="174"/>
    </row>
    <row r="48" spans="1:38" ht="25.25" customHeight="1" thickBot="1">
      <c r="A48" s="21"/>
      <c r="B48" s="699" t="s">
        <v>40</v>
      </c>
      <c r="C48" s="700"/>
      <c r="D48" s="700"/>
      <c r="E48" s="700"/>
      <c r="F48" s="700"/>
      <c r="G48" s="700"/>
      <c r="H48" s="700"/>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1"/>
      <c r="AF48" s="21"/>
    </row>
    <row r="49" spans="1:32" ht="7.25" customHeight="1">
      <c r="A49" s="21"/>
      <c r="B49" s="102"/>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103"/>
      <c r="AF49" s="21"/>
    </row>
    <row r="50" spans="1:32" ht="14.75" customHeight="1">
      <c r="A50" s="21"/>
      <c r="B50" s="541" t="s">
        <v>41</v>
      </c>
      <c r="C50" s="542"/>
      <c r="D50" s="542"/>
      <c r="E50" s="542"/>
      <c r="F50" s="543"/>
      <c r="G50" s="543"/>
      <c r="H50" s="543"/>
      <c r="I50" s="543"/>
      <c r="J50" s="543"/>
      <c r="K50" s="543"/>
      <c r="L50" s="521" t="s">
        <v>42</v>
      </c>
      <c r="M50" s="521"/>
      <c r="N50" s="521"/>
      <c r="O50" s="521"/>
      <c r="P50" s="545"/>
      <c r="Q50" s="545"/>
      <c r="R50" s="545"/>
      <c r="S50" s="545"/>
      <c r="T50" s="545"/>
      <c r="U50" s="545"/>
      <c r="V50" s="545"/>
      <c r="W50" s="545"/>
      <c r="X50" s="545"/>
      <c r="Y50" s="545"/>
      <c r="Z50" s="545"/>
      <c r="AA50" s="545"/>
      <c r="AB50" s="545"/>
      <c r="AC50" s="545"/>
      <c r="AD50" s="14"/>
      <c r="AE50" s="104"/>
      <c r="AF50" s="21"/>
    </row>
    <row r="51" spans="1:32" ht="14.75" customHeight="1">
      <c r="A51" s="21"/>
      <c r="B51" s="541"/>
      <c r="C51" s="542"/>
      <c r="D51" s="542"/>
      <c r="E51" s="542"/>
      <c r="F51" s="544"/>
      <c r="G51" s="544"/>
      <c r="H51" s="544"/>
      <c r="I51" s="544"/>
      <c r="J51" s="544"/>
      <c r="K51" s="544"/>
      <c r="L51" s="521"/>
      <c r="M51" s="521"/>
      <c r="N51" s="521"/>
      <c r="O51" s="521"/>
      <c r="P51" s="546"/>
      <c r="Q51" s="546"/>
      <c r="R51" s="546"/>
      <c r="S51" s="546"/>
      <c r="T51" s="546"/>
      <c r="U51" s="546"/>
      <c r="V51" s="546"/>
      <c r="W51" s="546"/>
      <c r="X51" s="546"/>
      <c r="Y51" s="546"/>
      <c r="Z51" s="546"/>
      <c r="AA51" s="546"/>
      <c r="AB51" s="546"/>
      <c r="AC51" s="546"/>
      <c r="AD51" s="14"/>
      <c r="AE51" s="104"/>
      <c r="AF51" s="21"/>
    </row>
    <row r="52" spans="1:32" ht="7.25" customHeight="1">
      <c r="A52" s="21"/>
      <c r="B52" s="102"/>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103"/>
      <c r="AF52" s="21"/>
    </row>
    <row r="53" spans="1:32" ht="14.75" customHeight="1">
      <c r="A53" s="21"/>
      <c r="B53" s="541" t="s">
        <v>43</v>
      </c>
      <c r="C53" s="542"/>
      <c r="D53" s="542"/>
      <c r="E53" s="542"/>
      <c r="F53" s="543"/>
      <c r="G53" s="543"/>
      <c r="H53" s="543"/>
      <c r="I53" s="543"/>
      <c r="J53" s="543"/>
      <c r="K53" s="543"/>
      <c r="L53" s="542" t="s">
        <v>44</v>
      </c>
      <c r="M53" s="542"/>
      <c r="N53" s="542"/>
      <c r="O53" s="542"/>
      <c r="P53" s="545"/>
      <c r="Q53" s="545"/>
      <c r="R53" s="545"/>
      <c r="S53" s="545"/>
      <c r="T53" s="545"/>
      <c r="U53" s="545"/>
      <c r="V53" s="545"/>
      <c r="W53" s="545"/>
      <c r="X53" s="545"/>
      <c r="Y53" s="545"/>
      <c r="Z53" s="545"/>
      <c r="AA53" s="545"/>
      <c r="AB53" s="545"/>
      <c r="AC53" s="545"/>
      <c r="AD53" s="14"/>
      <c r="AE53" s="104"/>
      <c r="AF53" s="21"/>
    </row>
    <row r="54" spans="1:32" ht="14.75" customHeight="1">
      <c r="A54" s="21"/>
      <c r="B54" s="541"/>
      <c r="C54" s="542"/>
      <c r="D54" s="542"/>
      <c r="E54" s="542"/>
      <c r="F54" s="544"/>
      <c r="G54" s="544"/>
      <c r="H54" s="544"/>
      <c r="I54" s="544"/>
      <c r="J54" s="544"/>
      <c r="K54" s="544"/>
      <c r="L54" s="542"/>
      <c r="M54" s="542"/>
      <c r="N54" s="542"/>
      <c r="O54" s="542"/>
      <c r="P54" s="546"/>
      <c r="Q54" s="546"/>
      <c r="R54" s="546"/>
      <c r="S54" s="546"/>
      <c r="T54" s="546"/>
      <c r="U54" s="546"/>
      <c r="V54" s="546"/>
      <c r="W54" s="546"/>
      <c r="X54" s="546"/>
      <c r="Y54" s="546"/>
      <c r="Z54" s="546"/>
      <c r="AA54" s="546"/>
      <c r="AB54" s="546"/>
      <c r="AC54" s="546"/>
      <c r="AD54" s="14"/>
      <c r="AE54" s="104"/>
      <c r="AF54" s="21"/>
    </row>
    <row r="55" spans="1:32" ht="7.25" customHeight="1">
      <c r="A55" s="21"/>
      <c r="B55" s="102"/>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103"/>
      <c r="AF55" s="21"/>
    </row>
    <row r="56" spans="1:32" ht="14.75" customHeight="1">
      <c r="A56" s="21"/>
      <c r="B56" s="574" t="s">
        <v>45</v>
      </c>
      <c r="C56" s="521"/>
      <c r="D56" s="521"/>
      <c r="E56" s="521"/>
      <c r="F56" s="543"/>
      <c r="G56" s="543"/>
      <c r="H56" s="543"/>
      <c r="I56" s="543"/>
      <c r="J56" s="543"/>
      <c r="K56" s="543"/>
      <c r="L56" s="542" t="s">
        <v>44</v>
      </c>
      <c r="M56" s="542"/>
      <c r="N56" s="542"/>
      <c r="O56" s="542"/>
      <c r="P56" s="545"/>
      <c r="Q56" s="545"/>
      <c r="R56" s="545"/>
      <c r="S56" s="545"/>
      <c r="T56" s="545"/>
      <c r="U56" s="545"/>
      <c r="V56" s="545"/>
      <c r="W56" s="545"/>
      <c r="X56" s="545"/>
      <c r="Y56" s="545"/>
      <c r="Z56" s="545"/>
      <c r="AA56" s="545"/>
      <c r="AB56" s="545"/>
      <c r="AC56" s="545"/>
      <c r="AD56" s="14"/>
      <c r="AE56" s="104"/>
      <c r="AF56" s="21"/>
    </row>
    <row r="57" spans="1:32" ht="14.75" customHeight="1">
      <c r="A57" s="21"/>
      <c r="B57" s="574"/>
      <c r="C57" s="521"/>
      <c r="D57" s="521"/>
      <c r="E57" s="521"/>
      <c r="F57" s="544"/>
      <c r="G57" s="544"/>
      <c r="H57" s="544"/>
      <c r="I57" s="544"/>
      <c r="J57" s="544"/>
      <c r="K57" s="544"/>
      <c r="L57" s="542"/>
      <c r="M57" s="542"/>
      <c r="N57" s="542"/>
      <c r="O57" s="542"/>
      <c r="P57" s="546"/>
      <c r="Q57" s="546"/>
      <c r="R57" s="546"/>
      <c r="S57" s="546"/>
      <c r="T57" s="546"/>
      <c r="U57" s="546"/>
      <c r="V57" s="546"/>
      <c r="W57" s="546"/>
      <c r="X57" s="546"/>
      <c r="Y57" s="546"/>
      <c r="Z57" s="546"/>
      <c r="AA57" s="546"/>
      <c r="AB57" s="546"/>
      <c r="AC57" s="546"/>
      <c r="AD57" s="14"/>
      <c r="AE57" s="104"/>
      <c r="AF57" s="21"/>
    </row>
    <row r="58" spans="1:32" ht="7.25" customHeight="1" thickBot="1">
      <c r="A58" s="21"/>
      <c r="B58" s="102"/>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103"/>
      <c r="AF58" s="21"/>
    </row>
    <row r="59" spans="1:32" ht="14.75" customHeight="1">
      <c r="A59" s="21"/>
      <c r="B59" s="569" t="s">
        <v>46</v>
      </c>
      <c r="C59" s="398"/>
      <c r="D59" s="535"/>
      <c r="E59" s="667" t="str">
        <f>IF(Order!$B$124&gt;0,"Y","")</f>
        <v/>
      </c>
      <c r="F59" s="668"/>
      <c r="G59" s="16"/>
      <c r="H59" s="534" t="s">
        <v>47</v>
      </c>
      <c r="I59" s="398"/>
      <c r="J59" s="535"/>
      <c r="K59" s="667" t="str">
        <f>IF(Order!$H$124&gt;0,"Y","")</f>
        <v/>
      </c>
      <c r="L59" s="668"/>
      <c r="M59" s="52"/>
      <c r="N59" s="671" t="s">
        <v>48</v>
      </c>
      <c r="O59" s="672"/>
      <c r="P59" s="673"/>
      <c r="Q59" s="667" t="str">
        <f>IF(Order!$W$127&gt;0,"Y","")</f>
        <v/>
      </c>
      <c r="R59" s="668"/>
      <c r="S59" s="14"/>
      <c r="T59" s="534" t="s">
        <v>49</v>
      </c>
      <c r="U59" s="398"/>
      <c r="V59" s="535"/>
      <c r="W59" s="667" t="str">
        <f>IF(OR(Order!$Z$124&gt;0,Order!$E$127&gt;0,Order!$K$127&gt;0),"Y","")</f>
        <v/>
      </c>
      <c r="X59" s="668"/>
      <c r="Y59" s="14"/>
      <c r="Z59" s="534" t="s">
        <v>50</v>
      </c>
      <c r="AA59" s="398"/>
      <c r="AB59" s="535"/>
      <c r="AC59" s="667" t="str">
        <f>IF(Order!$Q$127&gt;0,"Y","")</f>
        <v/>
      </c>
      <c r="AD59" s="668"/>
      <c r="AE59" s="103"/>
      <c r="AF59" s="21"/>
    </row>
    <row r="60" spans="1:32" ht="14.75" customHeight="1" thickBot="1">
      <c r="A60" s="21"/>
      <c r="B60" s="569"/>
      <c r="C60" s="398"/>
      <c r="D60" s="535"/>
      <c r="E60" s="669"/>
      <c r="F60" s="670"/>
      <c r="G60" s="16"/>
      <c r="H60" s="534"/>
      <c r="I60" s="398"/>
      <c r="J60" s="535"/>
      <c r="K60" s="669"/>
      <c r="L60" s="670"/>
      <c r="M60" s="52"/>
      <c r="N60" s="671"/>
      <c r="O60" s="672"/>
      <c r="P60" s="673"/>
      <c r="Q60" s="669"/>
      <c r="R60" s="670"/>
      <c r="S60" s="14"/>
      <c r="T60" s="534"/>
      <c r="U60" s="398"/>
      <c r="V60" s="535"/>
      <c r="W60" s="669"/>
      <c r="X60" s="670"/>
      <c r="Y60" s="14"/>
      <c r="Z60" s="534"/>
      <c r="AA60" s="398"/>
      <c r="AB60" s="535"/>
      <c r="AC60" s="669"/>
      <c r="AD60" s="670"/>
      <c r="AE60" s="103"/>
      <c r="AF60" s="21"/>
    </row>
    <row r="61" spans="1:32" ht="10.25" customHeight="1" thickBot="1">
      <c r="A61" s="21"/>
      <c r="B61" s="102"/>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103"/>
      <c r="AF61" s="21"/>
    </row>
    <row r="62" spans="1:32" ht="14.75" customHeight="1">
      <c r="A62" s="21"/>
      <c r="B62" s="569" t="s">
        <v>51</v>
      </c>
      <c r="C62" s="398"/>
      <c r="D62" s="535"/>
      <c r="E62" s="667" t="str">
        <f>IF(Order!$N$124&gt;0,"Y","")</f>
        <v/>
      </c>
      <c r="F62" s="668"/>
      <c r="G62" s="16"/>
      <c r="H62" s="534" t="s">
        <v>52</v>
      </c>
      <c r="I62" s="398"/>
      <c r="J62" s="535"/>
      <c r="K62" s="667" t="str">
        <f>IF(Order!$W$301&gt;0,"Y","")</f>
        <v/>
      </c>
      <c r="L62" s="668"/>
      <c r="M62" s="52"/>
      <c r="N62" s="534" t="s">
        <v>53</v>
      </c>
      <c r="O62" s="398"/>
      <c r="P62" s="535"/>
      <c r="Q62" s="667" t="str">
        <f>IF(Order!$Z$124&gt;0,"Y","")</f>
        <v/>
      </c>
      <c r="R62" s="668"/>
      <c r="S62" s="14"/>
      <c r="T62" s="534" t="s">
        <v>54</v>
      </c>
      <c r="U62" s="398"/>
      <c r="V62" s="535"/>
      <c r="W62" s="667" t="str">
        <f>IF(OR(Order!$W$542&gt;0,Order!$W$546&gt;0),"Y","")</f>
        <v/>
      </c>
      <c r="X62" s="668"/>
      <c r="Y62" s="14"/>
      <c r="Z62" s="534" t="s">
        <v>55</v>
      </c>
      <c r="AA62" s="398"/>
      <c r="AB62" s="535"/>
      <c r="AC62" s="667"/>
      <c r="AD62" s="668"/>
      <c r="AE62" s="103"/>
      <c r="AF62" s="21"/>
    </row>
    <row r="63" spans="1:32" ht="14.75" customHeight="1" thickBot="1">
      <c r="A63" s="21"/>
      <c r="B63" s="569"/>
      <c r="C63" s="398"/>
      <c r="D63" s="535"/>
      <c r="E63" s="669"/>
      <c r="F63" s="670"/>
      <c r="G63" s="16"/>
      <c r="H63" s="534"/>
      <c r="I63" s="398"/>
      <c r="J63" s="535"/>
      <c r="K63" s="669"/>
      <c r="L63" s="670"/>
      <c r="M63" s="52"/>
      <c r="N63" s="534"/>
      <c r="O63" s="398"/>
      <c r="P63" s="535"/>
      <c r="Q63" s="669"/>
      <c r="R63" s="670"/>
      <c r="S63" s="14"/>
      <c r="T63" s="534"/>
      <c r="U63" s="398"/>
      <c r="V63" s="535"/>
      <c r="W63" s="669"/>
      <c r="X63" s="670"/>
      <c r="Y63" s="14"/>
      <c r="Z63" s="534"/>
      <c r="AA63" s="398"/>
      <c r="AB63" s="535"/>
      <c r="AC63" s="669"/>
      <c r="AD63" s="670"/>
      <c r="AE63" s="103"/>
      <c r="AF63" s="21"/>
    </row>
    <row r="64" spans="1:32" ht="7.25" customHeight="1">
      <c r="A64" s="21"/>
      <c r="B64" s="102"/>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103"/>
      <c r="AF64" s="21"/>
    </row>
    <row r="65" spans="1:38" ht="200.15" customHeight="1">
      <c r="A65" s="21"/>
      <c r="B65" s="569" t="s">
        <v>56</v>
      </c>
      <c r="C65" s="398"/>
      <c r="D65" s="774"/>
      <c r="E65" s="775"/>
      <c r="F65" s="571"/>
      <c r="G65" s="571"/>
      <c r="H65" s="571"/>
      <c r="I65" s="571"/>
      <c r="J65" s="571"/>
      <c r="K65" s="571"/>
      <c r="L65" s="571"/>
      <c r="M65" s="571"/>
      <c r="N65" s="571"/>
      <c r="O65" s="571"/>
      <c r="P65" s="571"/>
      <c r="Q65" s="571"/>
      <c r="R65" s="571"/>
      <c r="S65" s="571"/>
      <c r="T65" s="571"/>
      <c r="U65" s="571"/>
      <c r="V65" s="571"/>
      <c r="W65" s="571"/>
      <c r="X65" s="571"/>
      <c r="Y65" s="571"/>
      <c r="Z65" s="571"/>
      <c r="AA65" s="571"/>
      <c r="AB65" s="571"/>
      <c r="AC65" s="571"/>
      <c r="AD65" s="776"/>
      <c r="AE65" s="104"/>
      <c r="AF65" s="21"/>
    </row>
    <row r="66" spans="1:38" ht="7.25" customHeight="1">
      <c r="A66" s="21"/>
      <c r="B66" s="102"/>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103"/>
      <c r="AF66" s="21"/>
    </row>
    <row r="67" spans="1:38" ht="14.75" customHeight="1">
      <c r="A67" s="21"/>
      <c r="B67" s="102"/>
      <c r="C67" s="21"/>
      <c r="D67" s="21"/>
      <c r="E67" s="526" t="s">
        <v>57</v>
      </c>
      <c r="F67" s="526"/>
      <c r="G67" s="526"/>
      <c r="H67" s="526"/>
      <c r="I67" s="21"/>
      <c r="J67" s="575" t="s">
        <v>41</v>
      </c>
      <c r="K67" s="576"/>
      <c r="L67" s="576"/>
      <c r="M67" s="579"/>
      <c r="N67" s="579"/>
      <c r="O67" s="579"/>
      <c r="P67" s="579"/>
      <c r="Q67" s="579"/>
      <c r="R67" s="580" t="s">
        <v>58</v>
      </c>
      <c r="S67" s="581"/>
      <c r="T67" s="581"/>
      <c r="U67" s="581"/>
      <c r="V67" s="581"/>
      <c r="W67" s="678"/>
      <c r="X67" s="678"/>
      <c r="Y67" s="678"/>
      <c r="Z67" s="678"/>
      <c r="AA67" s="678"/>
      <c r="AB67" s="679"/>
      <c r="AC67" s="14"/>
      <c r="AD67" s="14"/>
      <c r="AE67" s="103"/>
      <c r="AF67" s="21"/>
    </row>
    <row r="68" spans="1:38" ht="14.75" customHeight="1">
      <c r="A68" s="21"/>
      <c r="B68" s="102"/>
      <c r="C68" s="21"/>
      <c r="D68" s="21"/>
      <c r="E68" s="526"/>
      <c r="F68" s="526"/>
      <c r="G68" s="526"/>
      <c r="H68" s="526"/>
      <c r="I68" s="21"/>
      <c r="J68" s="577"/>
      <c r="K68" s="578"/>
      <c r="L68" s="578"/>
      <c r="M68" s="544"/>
      <c r="N68" s="544"/>
      <c r="O68" s="544"/>
      <c r="P68" s="544"/>
      <c r="Q68" s="544"/>
      <c r="R68" s="582"/>
      <c r="S68" s="583"/>
      <c r="T68" s="583"/>
      <c r="U68" s="583"/>
      <c r="V68" s="583"/>
      <c r="W68" s="501"/>
      <c r="X68" s="501"/>
      <c r="Y68" s="501"/>
      <c r="Z68" s="501"/>
      <c r="AA68" s="501"/>
      <c r="AB68" s="680"/>
      <c r="AC68" s="14"/>
      <c r="AD68" s="14"/>
      <c r="AE68" s="103"/>
      <c r="AF68" s="21"/>
    </row>
    <row r="69" spans="1:38" ht="14.75" customHeight="1" thickBot="1">
      <c r="A69" s="21"/>
      <c r="B69" s="105"/>
      <c r="C69" s="106"/>
      <c r="D69" s="106"/>
      <c r="E69" s="107"/>
      <c r="F69" s="107"/>
      <c r="G69" s="107"/>
      <c r="H69" s="107"/>
      <c r="I69" s="106"/>
      <c r="J69" s="108"/>
      <c r="K69" s="108"/>
      <c r="L69" s="108"/>
      <c r="M69" s="171"/>
      <c r="N69" s="171"/>
      <c r="O69" s="171"/>
      <c r="P69" s="171"/>
      <c r="Q69" s="171"/>
      <c r="R69" s="110"/>
      <c r="S69" s="110"/>
      <c r="T69" s="110"/>
      <c r="U69" s="110"/>
      <c r="V69" s="110"/>
      <c r="W69" s="111"/>
      <c r="X69" s="111"/>
      <c r="Y69" s="111"/>
      <c r="Z69" s="111"/>
      <c r="AA69" s="111"/>
      <c r="AB69" s="111"/>
      <c r="AC69" s="111"/>
      <c r="AD69" s="111"/>
      <c r="AE69" s="113"/>
      <c r="AF69" s="21"/>
    </row>
    <row r="70" spans="1:38" s="96" customFormat="1" ht="10.25" customHeight="1">
      <c r="A70" s="47"/>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53"/>
      <c r="AC70" s="53"/>
      <c r="AD70" s="47"/>
      <c r="AE70" s="47"/>
      <c r="AF70" s="47"/>
      <c r="AG70" s="174"/>
      <c r="AH70" s="160"/>
      <c r="AI70" s="173"/>
      <c r="AJ70" s="160"/>
      <c r="AK70" s="160"/>
      <c r="AL70" s="174"/>
    </row>
    <row r="71" spans="1:38" s="96" customFormat="1" ht="25.25" customHeight="1">
      <c r="A71" s="47"/>
      <c r="B71" s="662" t="s">
        <v>821</v>
      </c>
      <c r="C71" s="662"/>
      <c r="D71" s="662"/>
      <c r="E71" s="662"/>
      <c r="F71" s="662"/>
      <c r="G71" s="662"/>
      <c r="H71" s="662"/>
      <c r="I71" s="662"/>
      <c r="J71" s="662"/>
      <c r="K71" s="662"/>
      <c r="L71" s="662"/>
      <c r="M71" s="662"/>
      <c r="N71" s="662"/>
      <c r="O71" s="662"/>
      <c r="P71" s="662"/>
      <c r="Q71" s="662"/>
      <c r="R71" s="662"/>
      <c r="S71" s="662"/>
      <c r="T71" s="682">
        <f>Order!B124+Order!H124+Order!N124+Order!T124+Order!Z124+Order!E127+Order!K127+Order!Q127</f>
        <v>0</v>
      </c>
      <c r="U71" s="682"/>
      <c r="V71" s="682"/>
      <c r="W71" s="682"/>
      <c r="X71" s="682"/>
      <c r="Y71" s="64"/>
      <c r="Z71" s="682">
        <f>Order!E124+Order!K124+Order!Q124+Order!W124+Order!AC124+Order!H127+Order!N127+Order!Q127</f>
        <v>0</v>
      </c>
      <c r="AA71" s="682"/>
      <c r="AB71" s="682"/>
      <c r="AC71" s="682"/>
      <c r="AD71" s="682"/>
      <c r="AE71" s="64"/>
      <c r="AF71" s="47"/>
      <c r="AG71" s="174"/>
      <c r="AH71" s="161"/>
      <c r="AI71" s="162"/>
      <c r="AJ71" s="161"/>
      <c r="AK71" s="161"/>
      <c r="AL71" s="149"/>
    </row>
    <row r="72" spans="1:38" s="98" customFormat="1" ht="10.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47"/>
      <c r="AG72" s="163"/>
      <c r="AH72" s="161"/>
      <c r="AI72" s="164"/>
      <c r="AJ72" s="161"/>
      <c r="AK72" s="161"/>
      <c r="AL72" s="151"/>
    </row>
    <row r="73" spans="1:38" s="96" customFormat="1" ht="15" customHeight="1">
      <c r="A73" s="47"/>
      <c r="B73" s="165"/>
      <c r="C73" s="704" t="s">
        <v>822</v>
      </c>
      <c r="D73" s="704"/>
      <c r="E73" s="704"/>
      <c r="F73" s="704"/>
      <c r="G73" s="704"/>
      <c r="H73" s="704"/>
      <c r="I73" s="704"/>
      <c r="J73" s="704"/>
      <c r="K73" s="704"/>
      <c r="L73" s="704"/>
      <c r="M73" s="704"/>
      <c r="N73" s="704"/>
      <c r="O73" s="165"/>
      <c r="P73" s="703" t="s">
        <v>823</v>
      </c>
      <c r="Q73" s="703"/>
      <c r="R73" s="703"/>
      <c r="S73" s="165"/>
      <c r="T73" s="703" t="s">
        <v>824</v>
      </c>
      <c r="U73" s="703"/>
      <c r="V73" s="703"/>
      <c r="W73" s="703"/>
      <c r="X73" s="703"/>
      <c r="Y73" s="165"/>
      <c r="Z73" s="703" t="s">
        <v>825</v>
      </c>
      <c r="AA73" s="703"/>
      <c r="AB73" s="703"/>
      <c r="AC73" s="703"/>
      <c r="AD73" s="703"/>
      <c r="AE73" s="172"/>
      <c r="AF73" s="47"/>
      <c r="AG73" s="163"/>
      <c r="AH73" s="161" t="s">
        <v>826</v>
      </c>
      <c r="AI73" s="162" t="s">
        <v>827</v>
      </c>
      <c r="AJ73" s="161" t="s">
        <v>828</v>
      </c>
      <c r="AK73" s="677" t="s">
        <v>829</v>
      </c>
      <c r="AL73" s="677"/>
    </row>
    <row r="74" spans="1:38" s="96" customFormat="1" ht="5.15" customHeight="1">
      <c r="A74" s="4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27"/>
      <c r="AC74" s="27"/>
      <c r="AD74" s="17"/>
      <c r="AE74" s="17"/>
      <c r="AF74" s="47"/>
      <c r="AG74" s="174"/>
      <c r="AH74" s="149"/>
      <c r="AI74" s="149"/>
      <c r="AJ74" s="149"/>
      <c r="AK74" s="149"/>
      <c r="AL74" s="162"/>
    </row>
    <row r="75" spans="1:38" s="97" customFormat="1" ht="20.149999999999999" customHeight="1">
      <c r="A75" s="66"/>
      <c r="B75" s="66"/>
      <c r="C75" s="66"/>
      <c r="D75" s="66"/>
      <c r="E75" s="777" t="str">
        <f>IFERROR("Stand Food &amp; Drink Total =    £"&amp;Order!W127&amp;"    (See FOOD SUMMARY)","")</f>
        <v>Stand Food &amp; Drink Total =    £0    (See FOOD SUMMARY)</v>
      </c>
      <c r="F75" s="777"/>
      <c r="G75" s="777"/>
      <c r="H75" s="777"/>
      <c r="I75" s="777"/>
      <c r="J75" s="777"/>
      <c r="K75" s="777"/>
      <c r="L75" s="777"/>
      <c r="M75" s="777"/>
      <c r="N75" s="777"/>
      <c r="O75" s="777"/>
      <c r="P75" s="777"/>
      <c r="Q75" s="777"/>
      <c r="R75" s="777"/>
      <c r="S75" s="777"/>
      <c r="T75" s="777"/>
      <c r="U75" s="777"/>
      <c r="V75" s="777"/>
      <c r="W75" s="777"/>
      <c r="X75" s="777"/>
      <c r="Y75" s="777"/>
      <c r="Z75" s="777"/>
      <c r="AA75" s="777"/>
      <c r="AB75" s="777"/>
      <c r="AC75" s="69"/>
      <c r="AD75" s="69"/>
      <c r="AE75" s="69"/>
      <c r="AF75" s="47"/>
      <c r="AG75" s="174"/>
      <c r="AH75" s="146"/>
      <c r="AI75" s="167"/>
      <c r="AJ75" s="674" t="str">
        <f>Order!AS230</f>
        <v>Hardwired Internet, Connectivity and Equipment Hire:</v>
      </c>
      <c r="AK75" s="146"/>
      <c r="AL75" s="150"/>
    </row>
    <row r="76" spans="1:38" s="96" customFormat="1" ht="5.15" customHeight="1">
      <c r="A76" s="4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27"/>
      <c r="AC76" s="27"/>
      <c r="AD76" s="17"/>
      <c r="AE76" s="17"/>
      <c r="AF76" s="47"/>
      <c r="AG76" s="174"/>
      <c r="AH76" s="149"/>
      <c r="AI76" s="149"/>
      <c r="AJ76" s="674"/>
      <c r="AK76" s="146"/>
      <c r="AL76" s="162"/>
    </row>
    <row r="77" spans="1:38" s="97" customFormat="1" ht="20.149999999999999" customHeight="1">
      <c r="A77" s="66"/>
      <c r="B77" s="66"/>
      <c r="C77" s="168" t="str">
        <f>Order!AW227</f>
        <v>Hardwired Internet, Connectivity and Equipment Hire:</v>
      </c>
      <c r="D77" s="66"/>
      <c r="E77" s="166"/>
      <c r="F77" s="166"/>
      <c r="G77" s="166"/>
      <c r="H77" s="166"/>
      <c r="I77" s="166"/>
      <c r="J77" s="166"/>
      <c r="K77" s="166"/>
      <c r="L77" s="166"/>
      <c r="M77" s="166"/>
      <c r="N77" s="166"/>
      <c r="O77" s="166"/>
      <c r="P77" s="324" t="str">
        <f>IF(AH77=TRUE,"",Order!AX227)</f>
        <v/>
      </c>
      <c r="Q77" s="324"/>
      <c r="R77" s="324"/>
      <c r="S77" s="69"/>
      <c r="T77" s="681" cm="1">
        <f t="array" ref="T77">IF(AH77=TRUE,_xlfn.IFS(C77=$AJ$75,Order!$B$124,C77=$AJ$77,Order!$H$124,C77=$AJ$78,Order!$N$124,C77=$AJ$79,Order!$T$124,C77=$AJ$80,Order!$Z$124,C77=$AJ$81,Order!$E$127,C77=$AJ$82,Order!$K$127,C77=$AJ$83,Order!$Q$127),Order!AY227)</f>
        <v>0</v>
      </c>
      <c r="U77" s="681"/>
      <c r="V77" s="681"/>
      <c r="W77" s="681"/>
      <c r="X77" s="681"/>
      <c r="Y77" s="169"/>
      <c r="Z77" s="681" cm="1">
        <f t="array" ref="Z77">IF(AH77=TRUE,_xlfn.IFS(C77=$AJ$75,Order!$E$124,C77=$AJ$77,Order!$K$124,C77=$AJ$78,Order!$Q$124,C77=$AJ$79,Order!$W$124,C77=$AJ$80,Order!$AC$124,C77=$AJ$81,Order!$H$127,C77=$AJ$82,Order!$N$127,C77=$AJ$83,Order!#REF!),Order!AZ227)</f>
        <v>0</v>
      </c>
      <c r="AA77" s="681"/>
      <c r="AB77" s="681"/>
      <c r="AC77" s="681"/>
      <c r="AD77" s="681"/>
      <c r="AE77" s="69"/>
      <c r="AF77" s="47"/>
      <c r="AG77" s="174"/>
      <c r="AH77" s="146" t="b">
        <f>IF(OR(Order!AW227=Order!$AS$230,Order!AW227=Order!$AS$415,Order!AW227=Order!$AS$530,Order!AW227=Order!$AS$569,Order!AW227=Order!$AS$622,Order!AW227=Order!$AS$643,Order!AW227=Order!$AS$674,Order!AW227=Order!$AS$719),TRUE,FALSE)</f>
        <v>1</v>
      </c>
      <c r="AI77" s="167" t="b">
        <f>IF(AND(ISNUMBER(P77),AH77=FALSE,AH78=FALSE),TRUE,FALSE)</f>
        <v>0</v>
      </c>
      <c r="AJ77" s="149" t="str">
        <f>Order!AS415</f>
        <v>Utility Services:</v>
      </c>
      <c r="AK77" s="149" t="b">
        <f>AND(AH77=TRUE,T77=0)</f>
        <v>1</v>
      </c>
      <c r="AL77" s="149" t="b">
        <f>AND(AH77=TRUE,Z77=0)</f>
        <v>1</v>
      </c>
    </row>
    <row r="78" spans="1:38" s="97" customFormat="1" ht="20.149999999999999" customHeight="1">
      <c r="A78" s="66"/>
      <c r="B78" s="66"/>
      <c r="C78" s="168" t="str">
        <f>Order!AW228</f>
        <v>Utility Services:</v>
      </c>
      <c r="D78" s="66"/>
      <c r="E78" s="166"/>
      <c r="F78" s="166"/>
      <c r="G78" s="166"/>
      <c r="H78" s="166"/>
      <c r="I78" s="166"/>
      <c r="J78" s="166"/>
      <c r="K78" s="166"/>
      <c r="L78" s="166"/>
      <c r="M78" s="166"/>
      <c r="N78" s="166"/>
      <c r="O78" s="166"/>
      <c r="P78" s="324" t="str">
        <f>IF(AH78=TRUE,"",Order!AX228)</f>
        <v/>
      </c>
      <c r="Q78" s="324"/>
      <c r="R78" s="324"/>
      <c r="S78" s="69"/>
      <c r="T78" s="681" cm="1">
        <f t="array" ref="T78">IF(AH78=TRUE,_xlfn.IFS(C78=$AJ$75,Order!$B$124,C78=$AJ$77,Order!$H$124,C78=$AJ$78,Order!$N$124,C78=$AJ$79,Order!$T$124,C78=$AJ$80,Order!$Z$124,C78=$AJ$81,Order!$E$127,C78=$AJ$82,Order!$K$127,C78=$AJ$83,Order!$Q$127),Order!AY228)</f>
        <v>0</v>
      </c>
      <c r="U78" s="681"/>
      <c r="V78" s="681"/>
      <c r="W78" s="681"/>
      <c r="X78" s="681"/>
      <c r="Y78" s="169"/>
      <c r="Z78" s="681" cm="1">
        <f t="array" ref="Z78">IF(AH78=TRUE,_xlfn.IFS(C78=$AJ$75,Order!$E$124,C78=$AJ$77,Order!$K$124,C78=$AJ$78,Order!$Q$124,C78=$AJ$79,Order!$W$124,C78=$AJ$80,Order!$AC$124,C78=$AJ$81,Order!$H$127,C78=$AJ$82,Order!$N$127,C78=$AJ$83,Order!#REF!),Order!AZ228)</f>
        <v>0</v>
      </c>
      <c r="AA78" s="681"/>
      <c r="AB78" s="681"/>
      <c r="AC78" s="681"/>
      <c r="AD78" s="681"/>
      <c r="AE78" s="69"/>
      <c r="AF78" s="47"/>
      <c r="AG78" s="174"/>
      <c r="AH78" s="146" t="b">
        <f>IF(OR(Order!AW228=Order!$AS$230,Order!AW228=Order!$AS$415,Order!AW228=Order!$AS$530,Order!AW228=Order!$AS$569,Order!AW228=Order!$AS$622,Order!AW228=Order!$AS$643,Order!AW228=Order!$AS$674,Order!AW228=Order!$AS$719),TRUE,FALSE)</f>
        <v>1</v>
      </c>
      <c r="AI78" s="167" t="b">
        <f t="shared" ref="AI78:AI83" si="0">IF(AND(ISNUMBER(P78),AH78=FALSE,AH79=FALSE),TRUE,FALSE)</f>
        <v>0</v>
      </c>
      <c r="AJ78" s="146" t="str">
        <f>Order!AS530</f>
        <v>On-Stand Security:</v>
      </c>
      <c r="AK78" s="149" t="b">
        <f t="shared" ref="AK78:AK111" si="1">AND(AH78=TRUE,T78=0)</f>
        <v>1</v>
      </c>
      <c r="AL78" s="149" t="b">
        <f t="shared" ref="AL78:AL111" si="2">AND(AH78=TRUE,Z78=0)</f>
        <v>1</v>
      </c>
    </row>
    <row r="79" spans="1:38" s="97" customFormat="1" ht="20.149999999999999" customHeight="1">
      <c r="A79" s="66"/>
      <c r="B79" s="66"/>
      <c r="C79" s="168" t="str">
        <f>Order!AW229</f>
        <v>On-Stand Security:</v>
      </c>
      <c r="D79" s="66"/>
      <c r="E79" s="166"/>
      <c r="F79" s="166"/>
      <c r="G79" s="166"/>
      <c r="H79" s="166"/>
      <c r="I79" s="166"/>
      <c r="J79" s="166"/>
      <c r="K79" s="166"/>
      <c r="L79" s="166"/>
      <c r="M79" s="166"/>
      <c r="N79" s="166"/>
      <c r="O79" s="166"/>
      <c r="P79" s="324" t="str">
        <f>IF(AH79=TRUE,"",Order!AX229)</f>
        <v/>
      </c>
      <c r="Q79" s="324"/>
      <c r="R79" s="324"/>
      <c r="S79" s="69"/>
      <c r="T79" s="681" cm="1">
        <f t="array" ref="T79">IF(AH79=TRUE,_xlfn.IFS(C79=$AJ$75,Order!$B$124,C79=$AJ$77,Order!$H$124,C79=$AJ$78,Order!$N$124,C79=$AJ$79,Order!$T$124,C79=$AJ$80,Order!$Z$124,C79=$AJ$81,Order!$E$127,C79=$AJ$82,Order!$K$127,C79=$AJ$83,Order!$Q$127),Order!AY229)</f>
        <v>0</v>
      </c>
      <c r="U79" s="681"/>
      <c r="V79" s="681"/>
      <c r="W79" s="681"/>
      <c r="X79" s="681"/>
      <c r="Y79" s="169"/>
      <c r="Z79" s="681" cm="1">
        <f t="array" ref="Z79">IF(AH79=TRUE,_xlfn.IFS(C79=$AJ$75,Order!$E$124,C79=$AJ$77,Order!$K$124,C79=$AJ$78,Order!$Q$124,C79=$AJ$79,Order!$W$124,C79=$AJ$80,Order!$AC$124,C79=$AJ$81,Order!$H$127,C79=$AJ$82,Order!$N$127,C79=$AJ$83,Order!#REF!),Order!AZ229)</f>
        <v>0</v>
      </c>
      <c r="AA79" s="681"/>
      <c r="AB79" s="681"/>
      <c r="AC79" s="681"/>
      <c r="AD79" s="681"/>
      <c r="AE79" s="69"/>
      <c r="AF79" s="69"/>
      <c r="AG79" s="174"/>
      <c r="AH79" s="146" t="b">
        <f>IF(OR(Order!AW229=Order!$AS$230,Order!AW229=Order!$AS$415,Order!AW229=Order!$AS$530,Order!AW229=Order!$AS$569,Order!AW229=Order!$AS$622,Order!AW229=Order!$AS$643,Order!AW229=Order!$AS$674,Order!AW229=Order!$AS$719),TRUE,FALSE)</f>
        <v>1</v>
      </c>
      <c r="AI79" s="167" t="b">
        <f t="shared" si="0"/>
        <v>0</v>
      </c>
      <c r="AJ79" s="146" t="str">
        <f>Order!AS569</f>
        <v>Fire Safety:</v>
      </c>
      <c r="AK79" s="149" t="b">
        <f t="shared" si="1"/>
        <v>1</v>
      </c>
      <c r="AL79" s="149" t="b">
        <f t="shared" si="2"/>
        <v>1</v>
      </c>
    </row>
    <row r="80" spans="1:38" s="97" customFormat="1" ht="20.149999999999999" customHeight="1">
      <c r="A80" s="66"/>
      <c r="B80" s="66"/>
      <c r="C80" s="168" t="str">
        <f>Order!AW230</f>
        <v>Fire Safety:</v>
      </c>
      <c r="D80" s="66"/>
      <c r="E80" s="166"/>
      <c r="F80" s="166"/>
      <c r="G80" s="166"/>
      <c r="H80" s="166"/>
      <c r="I80" s="166"/>
      <c r="J80" s="166"/>
      <c r="K80" s="166"/>
      <c r="L80" s="166"/>
      <c r="M80" s="166"/>
      <c r="N80" s="166"/>
      <c r="O80" s="166"/>
      <c r="P80" s="324" t="str">
        <f>IF(AH80=TRUE,"",Order!AX230)</f>
        <v/>
      </c>
      <c r="Q80" s="324"/>
      <c r="R80" s="324"/>
      <c r="S80" s="69"/>
      <c r="T80" s="681" cm="1">
        <f t="array" ref="T80">IF(AH80=TRUE,_xlfn.IFS(C80=$AJ$75,Order!$B$124,C80=$AJ$77,Order!$H$124,C80=$AJ$78,Order!$N$124,C80=$AJ$79,Order!$T$124,C80=$AJ$80,Order!$Z$124,C80=$AJ$81,Order!$E$127,C80=$AJ$82,Order!$K$127,C80=$AJ$83,Order!$Q$127),Order!AY230)</f>
        <v>0</v>
      </c>
      <c r="U80" s="681"/>
      <c r="V80" s="681"/>
      <c r="W80" s="681"/>
      <c r="X80" s="681"/>
      <c r="Y80" s="169"/>
      <c r="Z80" s="681" cm="1">
        <f t="array" ref="Z80">IF(AH80=TRUE,_xlfn.IFS(C80=$AJ$75,Order!$E$124,C80=$AJ$77,Order!$K$124,C80=$AJ$78,Order!$Q$124,C80=$AJ$79,Order!$W$124,C80=$AJ$80,Order!$AC$124,C80=$AJ$81,Order!$H$127,C80=$AJ$82,Order!$N$127,C80=$AJ$83,Order!#REF!),Order!AZ230)</f>
        <v>0</v>
      </c>
      <c r="AA80" s="681"/>
      <c r="AB80" s="681"/>
      <c r="AC80" s="681"/>
      <c r="AD80" s="681"/>
      <c r="AE80" s="69"/>
      <c r="AF80" s="47"/>
      <c r="AG80" s="174"/>
      <c r="AH80" s="146" t="b">
        <f>IF(OR(Order!AW230=Order!$AS$230,Order!AW230=Order!$AS$415,Order!AW230=Order!$AS$530,Order!AW230=Order!$AS$569,Order!AW230=Order!$AS$622,Order!AW230=Order!$AS$643,Order!AW230=Order!$AS$674,Order!AW230=Order!$AS$719),TRUE,FALSE)</f>
        <v>1</v>
      </c>
      <c r="AI80" s="167" t="b">
        <f t="shared" si="0"/>
        <v>0</v>
      </c>
      <c r="AJ80" s="146" t="str">
        <f>Order!AS622</f>
        <v>Aerial Services:</v>
      </c>
      <c r="AK80" s="149" t="b">
        <f t="shared" si="1"/>
        <v>1</v>
      </c>
      <c r="AL80" s="149" t="b">
        <f t="shared" si="2"/>
        <v>1</v>
      </c>
    </row>
    <row r="81" spans="1:38" s="97" customFormat="1" ht="20.149999999999999" customHeight="1">
      <c r="A81" s="66"/>
      <c r="B81" s="66"/>
      <c r="C81" s="168" t="str">
        <f>Order!AW231</f>
        <v>Aerial Services:</v>
      </c>
      <c r="D81" s="66"/>
      <c r="E81" s="166"/>
      <c r="F81" s="166"/>
      <c r="G81" s="166"/>
      <c r="H81" s="166"/>
      <c r="I81" s="166"/>
      <c r="J81" s="166"/>
      <c r="K81" s="166"/>
      <c r="L81" s="166"/>
      <c r="M81" s="166"/>
      <c r="N81" s="166"/>
      <c r="O81" s="166"/>
      <c r="P81" s="324" t="str">
        <f>IF(AH81=TRUE,"",Order!AX231)</f>
        <v/>
      </c>
      <c r="Q81" s="324"/>
      <c r="R81" s="324"/>
      <c r="S81" s="69"/>
      <c r="T81" s="681" cm="1">
        <f t="array" ref="T81">IF(AH81=TRUE,_xlfn.IFS(C81=$AJ$75,Order!$B$124,C81=$AJ$77,Order!$H$124,C81=$AJ$78,Order!$N$124,C81=$AJ$79,Order!$T$124,C81=$AJ$80,Order!$Z$124,C81=$AJ$81,Order!$E$127,C81=$AJ$82,Order!$K$127,C81=$AJ$83,Order!$Q$127),Order!AY231)</f>
        <v>0</v>
      </c>
      <c r="U81" s="681"/>
      <c r="V81" s="681"/>
      <c r="W81" s="681"/>
      <c r="X81" s="681"/>
      <c r="Y81" s="169"/>
      <c r="Z81" s="681" cm="1">
        <f t="array" ref="Z81">IF(AH81=TRUE,_xlfn.IFS(C81=$AJ$75,Order!$E$124,C81=$AJ$77,Order!$K$124,C81=$AJ$78,Order!$Q$124,C81=$AJ$79,Order!$W$124,C81=$AJ$80,Order!$AC$124,C81=$AJ$81,Order!$H$127,C81=$AJ$82,Order!$N$127,C81=$AJ$83,Order!#REF!),Order!AZ231)</f>
        <v>0</v>
      </c>
      <c r="AA81" s="681"/>
      <c r="AB81" s="681"/>
      <c r="AC81" s="681"/>
      <c r="AD81" s="681"/>
      <c r="AE81" s="69"/>
      <c r="AF81" s="47"/>
      <c r="AG81" s="174"/>
      <c r="AH81" s="146" t="b">
        <f>IF(OR(Order!AW231=Order!$AS$230,Order!AW231=Order!$AS$415,Order!AW231=Order!$AS$530,Order!AW231=Order!$AS$569,Order!AW231=Order!$AS$622,Order!AW231=Order!$AS$643,Order!AW231=Order!$AS$674,Order!AW231=Order!$AS$719),TRUE,FALSE)</f>
        <v>1</v>
      </c>
      <c r="AI81" s="167" t="b">
        <f t="shared" si="0"/>
        <v>0</v>
      </c>
      <c r="AJ81" s="146" t="str">
        <f>Order!AS643</f>
        <v>Barriers and Fencing:</v>
      </c>
      <c r="AK81" s="149" t="b">
        <f t="shared" si="1"/>
        <v>1</v>
      </c>
      <c r="AL81" s="149" t="b">
        <f t="shared" si="2"/>
        <v>1</v>
      </c>
    </row>
    <row r="82" spans="1:38" s="97" customFormat="1" ht="20.149999999999999" customHeight="1">
      <c r="A82" s="66"/>
      <c r="B82" s="66"/>
      <c r="C82" s="168" t="str">
        <f>Order!AW232</f>
        <v>Barriers and Fencing:</v>
      </c>
      <c r="D82" s="66"/>
      <c r="E82" s="166"/>
      <c r="F82" s="166"/>
      <c r="G82" s="166"/>
      <c r="H82" s="166"/>
      <c r="I82" s="166"/>
      <c r="J82" s="166"/>
      <c r="K82" s="166"/>
      <c r="L82" s="166"/>
      <c r="M82" s="166"/>
      <c r="N82" s="166"/>
      <c r="O82" s="166"/>
      <c r="P82" s="324" t="str">
        <f>IF(AH82=TRUE,"",Order!AX232)</f>
        <v/>
      </c>
      <c r="Q82" s="324"/>
      <c r="R82" s="324"/>
      <c r="S82" s="69"/>
      <c r="T82" s="681" cm="1">
        <f t="array" ref="T82">IF(AH82=TRUE,_xlfn.IFS(C82=$AJ$75,Order!$B$124,C82=$AJ$77,Order!$H$124,C82=$AJ$78,Order!$N$124,C82=$AJ$79,Order!$T$124,C82=$AJ$80,Order!$Z$124,C82=$AJ$81,Order!$E$127,C82=$AJ$82,Order!$K$127,C82=$AJ$83,Order!$Q$127),Order!AY232)</f>
        <v>0</v>
      </c>
      <c r="U82" s="681"/>
      <c r="V82" s="681"/>
      <c r="W82" s="681"/>
      <c r="X82" s="681"/>
      <c r="Y82" s="169"/>
      <c r="Z82" s="681" cm="1">
        <f t="array" ref="Z82">IF(AH82=TRUE,_xlfn.IFS(C82=$AJ$75,Order!$E$124,C82=$AJ$77,Order!$K$124,C82=$AJ$78,Order!$Q$124,C82=$AJ$79,Order!$W$124,C82=$AJ$80,Order!$AC$124,C82=$AJ$81,Order!$H$127,C82=$AJ$82,Order!$N$127,C82=$AJ$83,Order!#REF!),Order!AZ232)</f>
        <v>0</v>
      </c>
      <c r="AA82" s="681"/>
      <c r="AB82" s="681"/>
      <c r="AC82" s="681"/>
      <c r="AD82" s="681"/>
      <c r="AE82" s="69"/>
      <c r="AF82" s="69"/>
      <c r="AG82" s="174"/>
      <c r="AH82" s="146" t="b">
        <f>IF(OR(Order!AW232=Order!$AS$230,Order!AW232=Order!$AS$415,Order!AW232=Order!$AS$530,Order!AW232=Order!$AS$569,Order!AW232=Order!$AS$622,Order!AW232=Order!$AS$643,Order!AW232=Order!$AS$674,Order!AW232=Order!$AS$719),TRUE,FALSE)</f>
        <v>1</v>
      </c>
      <c r="AI82" s="167" t="b">
        <f t="shared" si="0"/>
        <v>0</v>
      </c>
      <c r="AJ82" s="146" t="str">
        <f>Order!AS674</f>
        <v>Floor Work and Bolting Down:</v>
      </c>
      <c r="AK82" s="149" t="b">
        <f t="shared" si="1"/>
        <v>1</v>
      </c>
      <c r="AL82" s="149" t="b">
        <f t="shared" si="2"/>
        <v>1</v>
      </c>
    </row>
    <row r="83" spans="1:38" s="97" customFormat="1" ht="20.149999999999999" customHeight="1">
      <c r="A83" s="66"/>
      <c r="B83" s="66"/>
      <c r="C83" s="168" t="str">
        <f>Order!AW233</f>
        <v>Floor Work and Bolting Down:</v>
      </c>
      <c r="D83" s="66"/>
      <c r="E83" s="166"/>
      <c r="F83" s="166"/>
      <c r="G83" s="166"/>
      <c r="H83" s="166"/>
      <c r="I83" s="166"/>
      <c r="J83" s="166"/>
      <c r="K83" s="166"/>
      <c r="L83" s="166"/>
      <c r="M83" s="166"/>
      <c r="N83" s="166"/>
      <c r="O83" s="166"/>
      <c r="P83" s="324" t="str">
        <f>IF(AH83=TRUE,"",Order!AX233)</f>
        <v/>
      </c>
      <c r="Q83" s="324"/>
      <c r="R83" s="324"/>
      <c r="S83" s="69"/>
      <c r="T83" s="681" cm="1">
        <f t="array" ref="T83">IF(AH83=TRUE,_xlfn.IFS(C83=$AJ$75,Order!$B$124,C83=$AJ$77,Order!$H$124,C83=$AJ$78,Order!$N$124,C83=$AJ$79,Order!$T$124,C83=$AJ$80,Order!$Z$124,C83=$AJ$81,Order!$E$127,C83=$AJ$82,Order!$K$127,C83=$AJ$83,Order!$Q$127),Order!AY233)</f>
        <v>0</v>
      </c>
      <c r="U83" s="681"/>
      <c r="V83" s="681"/>
      <c r="W83" s="681"/>
      <c r="X83" s="681"/>
      <c r="Y83" s="169"/>
      <c r="Z83" s="681" cm="1">
        <f t="array" ref="Z83">IF(AH83=TRUE,_xlfn.IFS(C83=$AJ$75,Order!$E$124,C83=$AJ$77,Order!$K$124,C83=$AJ$78,Order!$Q$124,C83=$AJ$79,Order!$W$124,C83=$AJ$80,Order!$AC$124,C83=$AJ$81,Order!$H$127,C83=$AJ$82,Order!$N$127,C83=$AJ$83,Order!#REF!),Order!AZ233)</f>
        <v>0</v>
      </c>
      <c r="AA83" s="681"/>
      <c r="AB83" s="681"/>
      <c r="AC83" s="681"/>
      <c r="AD83" s="681"/>
      <c r="AE83" s="69"/>
      <c r="AF83" s="47"/>
      <c r="AG83" s="174"/>
      <c r="AH83" s="146" t="b">
        <f>IF(OR(Order!AW233=Order!$AS$230,Order!AW233=Order!$AS$415,Order!AW233=Order!$AS$530,Order!AW233=Order!$AS$569,Order!AW233=Order!$AS$622,Order!AW233=Order!$AS$643,Order!AW233=Order!$AS$674,Order!AW233=Order!$AS$719),TRUE,FALSE)</f>
        <v>1</v>
      </c>
      <c r="AI83" s="167" t="b">
        <f t="shared" si="0"/>
        <v>0</v>
      </c>
      <c r="AJ83" s="146" t="str">
        <f>Order!AS719</f>
        <v>Stand Cleaning Services and Supplies:</v>
      </c>
      <c r="AK83" s="149" t="b">
        <f t="shared" si="1"/>
        <v>1</v>
      </c>
      <c r="AL83" s="149" t="b">
        <f t="shared" si="2"/>
        <v>1</v>
      </c>
    </row>
    <row r="84" spans="1:38" s="97" customFormat="1" ht="20.149999999999999" customHeight="1">
      <c r="A84" s="66"/>
      <c r="B84" s="66"/>
      <c r="C84" s="168" t="str">
        <f>Order!AW234</f>
        <v>Stand Cleaning Services and Supplies:</v>
      </c>
      <c r="D84" s="66"/>
      <c r="E84" s="166"/>
      <c r="F84" s="166"/>
      <c r="G84" s="166"/>
      <c r="H84" s="166"/>
      <c r="I84" s="166"/>
      <c r="J84" s="166"/>
      <c r="K84" s="166"/>
      <c r="L84" s="166"/>
      <c r="M84" s="166"/>
      <c r="N84" s="166"/>
      <c r="O84" s="166"/>
      <c r="P84" s="324" t="str">
        <f>IF(AH84=TRUE,"",Order!AX234)</f>
        <v/>
      </c>
      <c r="Q84" s="324"/>
      <c r="R84" s="324"/>
      <c r="S84" s="69"/>
      <c r="T84" s="681" cm="1">
        <f t="array" ref="T84">IF(AH84=TRUE,_xlfn.IFS(C84=$AJ$75,Order!$B$124,C84=$AJ$77,Order!$H$124,C84=$AJ$78,Order!$N$124,C84=$AJ$79,Order!$T$124,C84=$AJ$80,Order!$Z$124,C84=$AJ$81,Order!$E$127,C84=$AJ$82,Order!$K$127,C84=$AJ$83,Order!$Q$127),Order!AY234)</f>
        <v>0</v>
      </c>
      <c r="U84" s="681"/>
      <c r="V84" s="681"/>
      <c r="W84" s="681"/>
      <c r="X84" s="681"/>
      <c r="Y84" s="169"/>
      <c r="Z84" s="681" cm="1">
        <f t="array" ref="Z84">IF(AH84=TRUE,_xlfn.IFS(C84=$AJ$75,Order!$E$124,C84=$AJ$77,Order!$K$124,C84=$AJ$78,Order!$Q$124,C84=$AJ$79,Order!$W$124,C84=$AJ$80,Order!$AC$124,C84=$AJ$81,Order!$H$127,C84=$AJ$82,Order!$N$127,C84=$AJ$83,Order!Q1504),Order!AZ234)</f>
        <v>0</v>
      </c>
      <c r="AA84" s="681"/>
      <c r="AB84" s="681"/>
      <c r="AC84" s="681"/>
      <c r="AD84" s="681"/>
      <c r="AE84" s="69"/>
      <c r="AF84" s="47"/>
      <c r="AG84" s="174"/>
      <c r="AH84" s="146" t="b">
        <f>IF(OR(Order!AW234=Order!$AS$230,Order!AW234=Order!$AS$415,Order!AW234=Order!$AS$530,Order!AW234=Order!$AS$569,Order!AW234=Order!$AS$622,Order!AW234=Order!$AS$643,Order!AW234=Order!$AS$674,Order!AW234=Order!$AS$719),TRUE,FALSE)</f>
        <v>1</v>
      </c>
      <c r="AI84" s="167" t="b">
        <f t="shared" ref="AI84:AI111" si="3">IF(AND(ISNUMBER(P84),AH84=FALSE,AH85=FALSE),TRUE,FALSE)</f>
        <v>0</v>
      </c>
      <c r="AJ84" s="146"/>
      <c r="AK84" s="149" t="b">
        <f t="shared" si="1"/>
        <v>1</v>
      </c>
      <c r="AL84" s="149" t="b">
        <f t="shared" si="2"/>
        <v>1</v>
      </c>
    </row>
    <row r="85" spans="1:38" s="97" customFormat="1" ht="20.149999999999999" customHeight="1">
      <c r="A85" s="66"/>
      <c r="B85" s="66"/>
      <c r="C85" s="168" t="str">
        <f>Order!AW235</f>
        <v/>
      </c>
      <c r="D85" s="66"/>
      <c r="E85" s="166"/>
      <c r="F85" s="166"/>
      <c r="G85" s="166"/>
      <c r="H85" s="166"/>
      <c r="I85" s="166"/>
      <c r="J85" s="166"/>
      <c r="K85" s="166"/>
      <c r="L85" s="166"/>
      <c r="M85" s="166"/>
      <c r="N85" s="166"/>
      <c r="O85" s="166"/>
      <c r="P85" s="324" t="str">
        <f>IF(AH85=TRUE,"",Order!AX235)</f>
        <v/>
      </c>
      <c r="Q85" s="324"/>
      <c r="R85" s="324"/>
      <c r="S85" s="69"/>
      <c r="T85" s="681" t="str" cm="1">
        <f t="array" ref="T85">IF(AH85=TRUE,_xlfn.IFS(C85=$AJ$75,Order!$B$124,C85=$AJ$77,Order!$H$124,C85=$AJ$78,Order!$N$124,C85=$AJ$79,Order!$T$124,C85=$AJ$80,Order!$Z$124,C85=$AJ$81,Order!$E$127,C85=$AJ$82,Order!$K$127,C85=$AJ$83,Order!$Q$127),Order!AY235)</f>
        <v/>
      </c>
      <c r="U85" s="681"/>
      <c r="V85" s="681"/>
      <c r="W85" s="681"/>
      <c r="X85" s="681"/>
      <c r="Y85" s="169"/>
      <c r="Z85" s="681" t="str" cm="1">
        <f t="array" ref="Z85">IF(AH85=TRUE,_xlfn.IFS(C85=$AJ$75,Order!$E$124,C85=$AJ$77,Order!$K$124,C85=$AJ$78,Order!$Q$124,C85=$AJ$79,Order!$W$124,C85=$AJ$80,Order!$AC$124,C85=$AJ$81,Order!$H$127,C85=$AJ$82,Order!$N$127,C85=$AJ$83,Order!#REF!),Order!AZ235)</f>
        <v/>
      </c>
      <c r="AA85" s="681"/>
      <c r="AB85" s="681"/>
      <c r="AC85" s="681"/>
      <c r="AD85" s="681"/>
      <c r="AE85" s="69"/>
      <c r="AF85" s="69"/>
      <c r="AG85" s="174"/>
      <c r="AH85" s="146" t="b">
        <f>IF(OR(Order!AW235=Order!$AS$230,Order!AW235=Order!$AS$415,Order!AW235=Order!$AS$530,Order!AW235=Order!$AS$569,Order!AW235=Order!$AS$622,Order!AW235=Order!$AS$643,Order!AW235=Order!$AS$674,Order!AW235=Order!$AS$719),TRUE,FALSE)</f>
        <v>0</v>
      </c>
      <c r="AI85" s="167" t="b">
        <f t="shared" si="3"/>
        <v>0</v>
      </c>
      <c r="AJ85" s="146"/>
      <c r="AK85" s="149" t="b">
        <f t="shared" si="1"/>
        <v>0</v>
      </c>
      <c r="AL85" s="149" t="b">
        <f t="shared" si="2"/>
        <v>0</v>
      </c>
    </row>
    <row r="86" spans="1:38" s="97" customFormat="1" ht="20.149999999999999" customHeight="1">
      <c r="A86" s="66"/>
      <c r="B86" s="66"/>
      <c r="C86" s="168" t="str">
        <f>Order!AW236</f>
        <v/>
      </c>
      <c r="D86" s="66"/>
      <c r="E86" s="166"/>
      <c r="F86" s="166"/>
      <c r="G86" s="166"/>
      <c r="H86" s="166"/>
      <c r="I86" s="166"/>
      <c r="J86" s="166"/>
      <c r="K86" s="166"/>
      <c r="L86" s="166"/>
      <c r="M86" s="166"/>
      <c r="N86" s="166"/>
      <c r="O86" s="166"/>
      <c r="P86" s="324" t="str">
        <f>IF(AH86=TRUE,"",Order!AX236)</f>
        <v/>
      </c>
      <c r="Q86" s="324"/>
      <c r="R86" s="324"/>
      <c r="S86" s="69"/>
      <c r="T86" s="681" t="str" cm="1">
        <f t="array" ref="T86">IF(AH86=TRUE,_xlfn.IFS(C86=$AJ$75,Order!$B$124,C86=$AJ$77,Order!$H$124,C86=$AJ$78,Order!$N$124,C86=$AJ$79,Order!$T$124,C86=$AJ$80,Order!$Z$124,C86=$AJ$81,Order!$E$127,C86=$AJ$82,Order!$K$127,C86=$AJ$83,Order!$Q$127),Order!AY236)</f>
        <v/>
      </c>
      <c r="U86" s="681"/>
      <c r="V86" s="681"/>
      <c r="W86" s="681"/>
      <c r="X86" s="681"/>
      <c r="Y86" s="169"/>
      <c r="Z86" s="681" t="str" cm="1">
        <f t="array" ref="Z86">IF(AH86=TRUE,_xlfn.IFS(C86=$AJ$75,Order!$E$124,C86=$AJ$77,Order!$K$124,C86=$AJ$78,Order!$Q$124,C86=$AJ$79,Order!$W$124,C86=$AJ$80,Order!$AC$124,C86=$AJ$81,Order!$H$127,C86=$AJ$82,Order!$N$127,C86=$AJ$83,Order!#REF!),Order!AZ236)</f>
        <v/>
      </c>
      <c r="AA86" s="681"/>
      <c r="AB86" s="681"/>
      <c r="AC86" s="681"/>
      <c r="AD86" s="681"/>
      <c r="AE86" s="69"/>
      <c r="AF86" s="47"/>
      <c r="AG86" s="174"/>
      <c r="AH86" s="146" t="b">
        <f>IF(OR(Order!AW236=Order!$AS$230,Order!AW236=Order!$AS$415,Order!AW236=Order!$AS$530,Order!AW236=Order!$AS$569,Order!AW236=Order!$AS$622,Order!AW236=Order!$AS$643,Order!AW236=Order!$AS$674,Order!AW236=Order!$AS$719),TRUE,FALSE)</f>
        <v>0</v>
      </c>
      <c r="AI86" s="167" t="b">
        <f t="shared" si="3"/>
        <v>0</v>
      </c>
      <c r="AJ86" s="146"/>
      <c r="AK86" s="149" t="b">
        <f t="shared" si="1"/>
        <v>0</v>
      </c>
      <c r="AL86" s="149" t="b">
        <f t="shared" si="2"/>
        <v>0</v>
      </c>
    </row>
    <row r="87" spans="1:38" s="97" customFormat="1" ht="20.149999999999999" customHeight="1">
      <c r="A87" s="66"/>
      <c r="B87" s="66"/>
      <c r="C87" s="168" t="str">
        <f>Order!AW237</f>
        <v/>
      </c>
      <c r="D87" s="66"/>
      <c r="E87" s="166"/>
      <c r="F87" s="166"/>
      <c r="G87" s="166"/>
      <c r="H87" s="166"/>
      <c r="I87" s="166"/>
      <c r="J87" s="166"/>
      <c r="K87" s="166"/>
      <c r="L87" s="166"/>
      <c r="M87" s="166"/>
      <c r="N87" s="166"/>
      <c r="O87" s="166"/>
      <c r="P87" s="324" t="str">
        <f>IF(AH87=TRUE,"",Order!AX237)</f>
        <v/>
      </c>
      <c r="Q87" s="324"/>
      <c r="R87" s="324"/>
      <c r="S87" s="69"/>
      <c r="T87" s="681" t="str" cm="1">
        <f t="array" ref="T87">IF(AH87=TRUE,_xlfn.IFS(C87=$AJ$75,Order!$B$124,C87=$AJ$77,Order!$H$124,C87=$AJ$78,Order!$N$124,C87=$AJ$79,Order!$T$124,C87=$AJ$80,Order!$Z$124,C87=$AJ$81,Order!$E$127,C87=$AJ$82,Order!$K$127,C87=$AJ$83,Order!$Q$127),Order!AY237)</f>
        <v/>
      </c>
      <c r="U87" s="681"/>
      <c r="V87" s="681"/>
      <c r="W87" s="681"/>
      <c r="X87" s="681"/>
      <c r="Y87" s="169"/>
      <c r="Z87" s="681" t="str" cm="1">
        <f t="array" ref="Z87">IF(AH87=TRUE,_xlfn.IFS(C87=$AJ$75,Order!$E$124,C87=$AJ$77,Order!$K$124,C87=$AJ$78,Order!$Q$124,C87=$AJ$79,Order!$W$124,C87=$AJ$80,Order!$AC$124,C87=$AJ$81,Order!$H$127,C87=$AJ$82,Order!$N$127,C87=$AJ$83,Order!#REF!),Order!AZ237)</f>
        <v/>
      </c>
      <c r="AA87" s="681"/>
      <c r="AB87" s="681"/>
      <c r="AC87" s="681"/>
      <c r="AD87" s="681"/>
      <c r="AE87" s="69"/>
      <c r="AF87" s="47"/>
      <c r="AG87" s="174"/>
      <c r="AH87" s="146" t="b">
        <f>IF(OR(Order!AW237=Order!$AS$230,Order!AW237=Order!$AS$415,Order!AW237=Order!$AS$530,Order!AW237=Order!$AS$569,Order!AW237=Order!$AS$622,Order!AW237=Order!$AS$643,Order!AW237=Order!$AS$674,Order!AW237=Order!$AS$719),TRUE,FALSE)</f>
        <v>0</v>
      </c>
      <c r="AI87" s="167" t="b">
        <f t="shared" si="3"/>
        <v>0</v>
      </c>
      <c r="AJ87" s="146"/>
      <c r="AK87" s="149" t="b">
        <f t="shared" si="1"/>
        <v>0</v>
      </c>
      <c r="AL87" s="149" t="b">
        <f t="shared" si="2"/>
        <v>0</v>
      </c>
    </row>
    <row r="88" spans="1:38" s="97" customFormat="1" ht="20.149999999999999" customHeight="1">
      <c r="A88" s="66"/>
      <c r="B88" s="66"/>
      <c r="C88" s="168" t="str">
        <f>Order!AW238</f>
        <v/>
      </c>
      <c r="D88" s="66"/>
      <c r="E88" s="166"/>
      <c r="F88" s="166"/>
      <c r="G88" s="166"/>
      <c r="H88" s="166"/>
      <c r="I88" s="166"/>
      <c r="J88" s="166"/>
      <c r="K88" s="166"/>
      <c r="L88" s="166"/>
      <c r="M88" s="166"/>
      <c r="N88" s="166"/>
      <c r="O88" s="166"/>
      <c r="P88" s="324" t="str">
        <f>IF(AH88=TRUE,"",Order!AX238)</f>
        <v/>
      </c>
      <c r="Q88" s="324"/>
      <c r="R88" s="324"/>
      <c r="S88" s="69"/>
      <c r="T88" s="681" t="str" cm="1">
        <f t="array" ref="T88">IF(AH88=TRUE,_xlfn.IFS(C88=$AJ$75,Order!$B$124,C88=$AJ$77,Order!$H$124,C88=$AJ$78,Order!$N$124,C88=$AJ$79,Order!$T$124,C88=$AJ$80,Order!$Z$124,C88=$AJ$81,Order!$E$127,C88=$AJ$82,Order!$K$127,C88=$AJ$83,Order!$Q$127),Order!AY238)</f>
        <v/>
      </c>
      <c r="U88" s="681"/>
      <c r="V88" s="681"/>
      <c r="W88" s="681"/>
      <c r="X88" s="681"/>
      <c r="Y88" s="169"/>
      <c r="Z88" s="681" t="str" cm="1">
        <f t="array" ref="Z88">IF(AH88=TRUE,_xlfn.IFS(C88=$AJ$75,Order!$E$124,C88=$AJ$77,Order!$K$124,C88=$AJ$78,Order!$Q$124,C88=$AJ$79,Order!$W$124,C88=$AJ$80,Order!$AC$124,C88=$AJ$81,Order!$H$127,C88=$AJ$82,Order!$N$127,C88=$AJ$83,Order!#REF!),Order!AZ238)</f>
        <v/>
      </c>
      <c r="AA88" s="681"/>
      <c r="AB88" s="681"/>
      <c r="AC88" s="681"/>
      <c r="AD88" s="681"/>
      <c r="AE88" s="69"/>
      <c r="AF88" s="69"/>
      <c r="AG88" s="174"/>
      <c r="AH88" s="146" t="b">
        <f>IF(OR(Order!AW238=Order!$AS$230,Order!AW238=Order!$AS$415,Order!AW238=Order!$AS$530,Order!AW238=Order!$AS$569,Order!AW238=Order!$AS$622,Order!AW238=Order!$AS$643,Order!AW238=Order!$AS$674,Order!AW238=Order!$AS$719),TRUE,FALSE)</f>
        <v>0</v>
      </c>
      <c r="AI88" s="167" t="b">
        <f t="shared" si="3"/>
        <v>0</v>
      </c>
      <c r="AJ88" s="146"/>
      <c r="AK88" s="149" t="b">
        <f t="shared" si="1"/>
        <v>0</v>
      </c>
      <c r="AL88" s="149" t="b">
        <f t="shared" si="2"/>
        <v>0</v>
      </c>
    </row>
    <row r="89" spans="1:38" s="97" customFormat="1" ht="20.149999999999999" customHeight="1">
      <c r="A89" s="66"/>
      <c r="B89" s="66"/>
      <c r="C89" s="168" t="str">
        <f>Order!AW239</f>
        <v/>
      </c>
      <c r="D89" s="66"/>
      <c r="E89" s="166"/>
      <c r="F89" s="166"/>
      <c r="G89" s="166"/>
      <c r="H89" s="166"/>
      <c r="I89" s="166"/>
      <c r="J89" s="166"/>
      <c r="K89" s="166"/>
      <c r="L89" s="166"/>
      <c r="M89" s="166"/>
      <c r="N89" s="166"/>
      <c r="O89" s="166"/>
      <c r="P89" s="324" t="str">
        <f>IF(AH89=TRUE,"",Order!AX239)</f>
        <v/>
      </c>
      <c r="Q89" s="324"/>
      <c r="R89" s="324"/>
      <c r="S89" s="69"/>
      <c r="T89" s="681" t="str" cm="1">
        <f t="array" ref="T89">IF(AH89=TRUE,_xlfn.IFS(C89=$AJ$75,Order!$B$124,C89=$AJ$77,Order!$H$124,C89=$AJ$78,Order!$N$124,C89=$AJ$79,Order!$T$124,C89=$AJ$80,Order!$Z$124,C89=$AJ$81,Order!$E$127,C89=$AJ$82,Order!$K$127,C89=$AJ$83,Order!$Q$127),Order!AY239)</f>
        <v/>
      </c>
      <c r="U89" s="681"/>
      <c r="V89" s="681"/>
      <c r="W89" s="681"/>
      <c r="X89" s="681"/>
      <c r="Y89" s="169"/>
      <c r="Z89" s="681" t="str" cm="1">
        <f t="array" ref="Z89">IF(AH89=TRUE,_xlfn.IFS(C89=$AJ$75,Order!$E$124,C89=$AJ$77,Order!$K$124,C89=$AJ$78,Order!$Q$124,C89=$AJ$79,Order!$W$124,C89=$AJ$80,Order!$AC$124,C89=$AJ$81,Order!$H$127,C89=$AJ$82,Order!$N$127,C89=$AJ$83,Order!#REF!),Order!AZ239)</f>
        <v/>
      </c>
      <c r="AA89" s="681"/>
      <c r="AB89" s="681"/>
      <c r="AC89" s="681"/>
      <c r="AD89" s="681"/>
      <c r="AE89" s="69"/>
      <c r="AF89" s="47"/>
      <c r="AG89" s="174"/>
      <c r="AH89" s="146" t="b">
        <f>IF(OR(Order!AW239=Order!$AS$230,Order!AW239=Order!$AS$415,Order!AW239=Order!$AS$530,Order!AW239=Order!$AS$569,Order!AW239=Order!$AS$622,Order!AW239=Order!$AS$643,Order!AW239=Order!$AS$674,Order!AW239=Order!$AS$719),TRUE,FALSE)</f>
        <v>0</v>
      </c>
      <c r="AI89" s="167" t="b">
        <f t="shared" si="3"/>
        <v>0</v>
      </c>
      <c r="AJ89" s="146"/>
      <c r="AK89" s="149" t="b">
        <f t="shared" si="1"/>
        <v>0</v>
      </c>
      <c r="AL89" s="149" t="b">
        <f t="shared" si="2"/>
        <v>0</v>
      </c>
    </row>
    <row r="90" spans="1:38" s="97" customFormat="1" ht="20.149999999999999" customHeight="1">
      <c r="A90" s="66"/>
      <c r="B90" s="66"/>
      <c r="C90" s="168" t="str">
        <f>Order!AW240</f>
        <v/>
      </c>
      <c r="D90" s="66"/>
      <c r="E90" s="166"/>
      <c r="F90" s="166"/>
      <c r="G90" s="166"/>
      <c r="H90" s="166"/>
      <c r="I90" s="166"/>
      <c r="J90" s="166"/>
      <c r="K90" s="166"/>
      <c r="L90" s="166"/>
      <c r="M90" s="166"/>
      <c r="N90" s="166"/>
      <c r="O90" s="166"/>
      <c r="P90" s="324" t="str">
        <f>IF(AH90=TRUE,"",Order!AX240)</f>
        <v/>
      </c>
      <c r="Q90" s="324"/>
      <c r="R90" s="324"/>
      <c r="S90" s="69"/>
      <c r="T90" s="681" t="str" cm="1">
        <f t="array" ref="T90">IF(AH90=TRUE,_xlfn.IFS(C90=$AJ$75,Order!$B$124,C90=$AJ$77,Order!$H$124,C90=$AJ$78,Order!$N$124,C90=$AJ$79,Order!$T$124,C90=$AJ$80,Order!$Z$124,C90=$AJ$81,Order!$E$127,C90=$AJ$82,Order!$K$127,C90=$AJ$83,Order!$Q$127),Order!AY240)</f>
        <v/>
      </c>
      <c r="U90" s="681"/>
      <c r="V90" s="681"/>
      <c r="W90" s="681"/>
      <c r="X90" s="681"/>
      <c r="Y90" s="169"/>
      <c r="Z90" s="681" t="str" cm="1">
        <f t="array" ref="Z90">IF(AH90=TRUE,_xlfn.IFS(C90=$AJ$75,Order!$E$124,C90=$AJ$77,Order!$K$124,C90=$AJ$78,Order!$Q$124,C90=$AJ$79,Order!$W$124,C90=$AJ$80,Order!$AC$124,C90=$AJ$81,Order!$H$127,C90=$AJ$82,Order!$N$127,C90=$AJ$83,Order!#REF!),Order!AZ240)</f>
        <v/>
      </c>
      <c r="AA90" s="681"/>
      <c r="AB90" s="681"/>
      <c r="AC90" s="681"/>
      <c r="AD90" s="681"/>
      <c r="AE90" s="69"/>
      <c r="AF90" s="47"/>
      <c r="AG90" s="174"/>
      <c r="AH90" s="146" t="b">
        <f>IF(OR(Order!AW240=Order!$AS$230,Order!AW240=Order!$AS$415,Order!AW240=Order!$AS$530,Order!AW240=Order!$AS$569,Order!AW240=Order!$AS$622,Order!AW240=Order!$AS$643,Order!AW240=Order!$AS$674,Order!AW240=Order!$AS$719),TRUE,FALSE)</f>
        <v>0</v>
      </c>
      <c r="AI90" s="167" t="b">
        <f t="shared" si="3"/>
        <v>0</v>
      </c>
      <c r="AJ90" s="146"/>
      <c r="AK90" s="149" t="b">
        <f t="shared" si="1"/>
        <v>0</v>
      </c>
      <c r="AL90" s="149" t="b">
        <f t="shared" si="2"/>
        <v>0</v>
      </c>
    </row>
    <row r="91" spans="1:38" s="97" customFormat="1" ht="20.149999999999999" customHeight="1">
      <c r="A91" s="66"/>
      <c r="B91" s="66"/>
      <c r="C91" s="168" t="str">
        <f>Order!AW241</f>
        <v/>
      </c>
      <c r="D91" s="66"/>
      <c r="E91" s="166"/>
      <c r="F91" s="166"/>
      <c r="G91" s="166"/>
      <c r="H91" s="166"/>
      <c r="I91" s="166"/>
      <c r="J91" s="166"/>
      <c r="K91" s="166"/>
      <c r="L91" s="166"/>
      <c r="M91" s="166"/>
      <c r="N91" s="166"/>
      <c r="O91" s="166"/>
      <c r="P91" s="324" t="str">
        <f>IF(AH91=TRUE,"",Order!AX241)</f>
        <v/>
      </c>
      <c r="Q91" s="324"/>
      <c r="R91" s="324"/>
      <c r="S91" s="69"/>
      <c r="T91" s="681" t="str" cm="1">
        <f t="array" ref="T91">IF(AH91=TRUE,_xlfn.IFS(C91=$AJ$75,Order!$B$124,C91=$AJ$77,Order!$H$124,C91=$AJ$78,Order!$N$124,C91=$AJ$79,Order!$T$124,C91=$AJ$80,Order!$Z$124,C91=$AJ$81,Order!$E$127,C91=$AJ$82,Order!$K$127,C91=$AJ$83,Order!$Q$127),Order!AY241)</f>
        <v/>
      </c>
      <c r="U91" s="681"/>
      <c r="V91" s="681"/>
      <c r="W91" s="681"/>
      <c r="X91" s="681"/>
      <c r="Y91" s="169"/>
      <c r="Z91" s="681" t="str" cm="1">
        <f t="array" ref="Z91">IF(AH91=TRUE,_xlfn.IFS(C91=$AJ$75,Order!$E$124,C91=$AJ$77,Order!$K$124,C91=$AJ$78,Order!$Q$124,C91=$AJ$79,Order!$W$124,C91=$AJ$80,Order!$AC$124,C91=$AJ$81,Order!$H$127,C91=$AJ$82,Order!$N$127,C91=$AJ$83,Order!#REF!),Order!AZ241)</f>
        <v/>
      </c>
      <c r="AA91" s="681"/>
      <c r="AB91" s="681"/>
      <c r="AC91" s="681"/>
      <c r="AD91" s="681"/>
      <c r="AE91" s="69"/>
      <c r="AF91" s="69"/>
      <c r="AG91" s="174"/>
      <c r="AH91" s="146" t="b">
        <f>IF(OR(Order!AW241=Order!$AS$230,Order!AW241=Order!$AS$415,Order!AW241=Order!$AS$530,Order!AW241=Order!$AS$569,Order!AW241=Order!$AS$622,Order!AW241=Order!$AS$643,Order!AW241=Order!$AS$674,Order!AW241=Order!$AS$719),TRUE,FALSE)</f>
        <v>0</v>
      </c>
      <c r="AI91" s="167" t="b">
        <f t="shared" si="3"/>
        <v>0</v>
      </c>
      <c r="AJ91" s="146"/>
      <c r="AK91" s="149" t="b">
        <f t="shared" si="1"/>
        <v>0</v>
      </c>
      <c r="AL91" s="149" t="b">
        <f t="shared" si="2"/>
        <v>0</v>
      </c>
    </row>
    <row r="92" spans="1:38" s="97" customFormat="1" ht="20.149999999999999" customHeight="1">
      <c r="A92" s="66"/>
      <c r="B92" s="66"/>
      <c r="C92" s="168" t="str">
        <f>Order!AW242</f>
        <v/>
      </c>
      <c r="D92" s="66"/>
      <c r="E92" s="166"/>
      <c r="F92" s="166"/>
      <c r="G92" s="166"/>
      <c r="H92" s="166"/>
      <c r="I92" s="166"/>
      <c r="J92" s="166"/>
      <c r="K92" s="166"/>
      <c r="L92" s="166"/>
      <c r="M92" s="166"/>
      <c r="N92" s="166"/>
      <c r="O92" s="166"/>
      <c r="P92" s="324" t="str">
        <f>IF(AH92=TRUE,"",Order!AX242)</f>
        <v/>
      </c>
      <c r="Q92" s="324"/>
      <c r="R92" s="324"/>
      <c r="S92" s="69"/>
      <c r="T92" s="681" t="str" cm="1">
        <f t="array" ref="T92">IF(AH92=TRUE,_xlfn.IFS(C92=$AJ$75,Order!$B$124,C92=$AJ$77,Order!$H$124,C92=$AJ$78,Order!$N$124,C92=$AJ$79,Order!$T$124,C92=$AJ$80,Order!$Z$124,C92=$AJ$81,Order!$E$127,C92=$AJ$82,Order!$K$127,C92=$AJ$83,Order!$Q$127),Order!AY242)</f>
        <v/>
      </c>
      <c r="U92" s="681"/>
      <c r="V92" s="681"/>
      <c r="W92" s="681"/>
      <c r="X92" s="681"/>
      <c r="Y92" s="169"/>
      <c r="Z92" s="681" t="str" cm="1">
        <f t="array" ref="Z92">IF(AH92=TRUE,_xlfn.IFS(C92=$AJ$75,Order!$E$124,C92=$AJ$77,Order!$K$124,C92=$AJ$78,Order!$Q$124,C92=$AJ$79,Order!$W$124,C92=$AJ$80,Order!$AC$124,C92=$AJ$81,Order!$H$127,C92=$AJ$82,Order!$N$127,C92=$AJ$83,Order!#REF!),Order!AZ242)</f>
        <v/>
      </c>
      <c r="AA92" s="681"/>
      <c r="AB92" s="681"/>
      <c r="AC92" s="681"/>
      <c r="AD92" s="681"/>
      <c r="AE92" s="69"/>
      <c r="AF92" s="47"/>
      <c r="AG92" s="174"/>
      <c r="AH92" s="146" t="b">
        <f>IF(OR(Order!AW242=Order!$AS$230,Order!AW242=Order!$AS$415,Order!AW242=Order!$AS$530,Order!AW242=Order!$AS$569,Order!AW242=Order!$AS$622,Order!AW242=Order!$AS$643,Order!AW242=Order!$AS$674,Order!AW242=Order!$AS$719),TRUE,FALSE)</f>
        <v>0</v>
      </c>
      <c r="AI92" s="167" t="b">
        <f t="shared" si="3"/>
        <v>0</v>
      </c>
      <c r="AJ92" s="146"/>
      <c r="AK92" s="149" t="b">
        <f t="shared" si="1"/>
        <v>0</v>
      </c>
      <c r="AL92" s="149" t="b">
        <f t="shared" si="2"/>
        <v>0</v>
      </c>
    </row>
    <row r="93" spans="1:38" s="97" customFormat="1" ht="20.149999999999999" customHeight="1">
      <c r="A93" s="66"/>
      <c r="B93" s="66"/>
      <c r="C93" s="168" t="str">
        <f>Order!AW243</f>
        <v/>
      </c>
      <c r="D93" s="66"/>
      <c r="E93" s="166"/>
      <c r="F93" s="166"/>
      <c r="G93" s="166"/>
      <c r="H93" s="166"/>
      <c r="I93" s="166"/>
      <c r="J93" s="166"/>
      <c r="K93" s="166"/>
      <c r="L93" s="166"/>
      <c r="M93" s="166"/>
      <c r="N93" s="166"/>
      <c r="O93" s="166"/>
      <c r="P93" s="324" t="str">
        <f>IF(AH93=TRUE,"",Order!AX243)</f>
        <v/>
      </c>
      <c r="Q93" s="324"/>
      <c r="R93" s="324"/>
      <c r="S93" s="69"/>
      <c r="T93" s="681" t="str" cm="1">
        <f t="array" ref="T93">IF(AH93=TRUE,_xlfn.IFS(C93=$AJ$75,Order!$B$124,C93=$AJ$77,Order!$H$124,C93=$AJ$78,Order!$N$124,C93=$AJ$79,Order!$T$124,C93=$AJ$80,Order!$Z$124,C93=$AJ$81,Order!$E$127,C93=$AJ$82,Order!$K$127,C93=$AJ$83,Order!$Q$127),Order!AY243)</f>
        <v/>
      </c>
      <c r="U93" s="681"/>
      <c r="V93" s="681"/>
      <c r="W93" s="681"/>
      <c r="X93" s="681"/>
      <c r="Y93" s="169"/>
      <c r="Z93" s="681" t="str" cm="1">
        <f t="array" ref="Z93">IF(AH93=TRUE,_xlfn.IFS(C93=$AJ$75,Order!$E$124,C93=$AJ$77,Order!$K$124,C93=$AJ$78,Order!$Q$124,C93=$AJ$79,Order!$W$124,C93=$AJ$80,Order!$AC$124,C93=$AJ$81,Order!$H$127,C93=$AJ$82,Order!$N$127,C93=$AJ$83,Order!#REF!),Order!AZ243)</f>
        <v/>
      </c>
      <c r="AA93" s="681"/>
      <c r="AB93" s="681"/>
      <c r="AC93" s="681"/>
      <c r="AD93" s="681"/>
      <c r="AE93" s="69"/>
      <c r="AF93" s="47"/>
      <c r="AG93" s="174"/>
      <c r="AH93" s="146" t="b">
        <f>IF(OR(Order!AW243=Order!$AS$230,Order!AW243=Order!$AS$415,Order!AW243=Order!$AS$530,Order!AW243=Order!$AS$569,Order!AW243=Order!$AS$622,Order!AW243=Order!$AS$643,Order!AW243=Order!$AS$674,Order!AW243=Order!$AS$719),TRUE,FALSE)</f>
        <v>0</v>
      </c>
      <c r="AI93" s="167" t="b">
        <f t="shared" si="3"/>
        <v>0</v>
      </c>
      <c r="AJ93" s="146"/>
      <c r="AK93" s="149" t="b">
        <f t="shared" si="1"/>
        <v>0</v>
      </c>
      <c r="AL93" s="149" t="b">
        <f t="shared" si="2"/>
        <v>0</v>
      </c>
    </row>
    <row r="94" spans="1:38" s="97" customFormat="1" ht="20.149999999999999" customHeight="1">
      <c r="A94" s="66"/>
      <c r="B94" s="66"/>
      <c r="C94" s="168" t="str">
        <f>Order!AW244</f>
        <v/>
      </c>
      <c r="D94" s="66"/>
      <c r="E94" s="166"/>
      <c r="F94" s="166"/>
      <c r="G94" s="166"/>
      <c r="H94" s="166"/>
      <c r="I94" s="166"/>
      <c r="J94" s="166"/>
      <c r="K94" s="166"/>
      <c r="L94" s="166"/>
      <c r="M94" s="166"/>
      <c r="N94" s="166"/>
      <c r="O94" s="166"/>
      <c r="P94" s="324" t="str">
        <f>IF(AH94=TRUE,"",Order!AX244)</f>
        <v/>
      </c>
      <c r="Q94" s="324"/>
      <c r="R94" s="324"/>
      <c r="S94" s="69"/>
      <c r="T94" s="681" t="str" cm="1">
        <f t="array" ref="T94">IF(AH94=TRUE,_xlfn.IFS(C94=$AJ$75,Order!$B$124,C94=$AJ$77,Order!$H$124,C94=$AJ$78,Order!$N$124,C94=$AJ$79,Order!$T$124,C94=$AJ$80,Order!$Z$124,C94=$AJ$81,Order!$E$127,C94=$AJ$82,Order!$K$127,C94=$AJ$83,Order!$Q$127),Order!AY244)</f>
        <v/>
      </c>
      <c r="U94" s="681"/>
      <c r="V94" s="681"/>
      <c r="W94" s="681"/>
      <c r="X94" s="681"/>
      <c r="Y94" s="169"/>
      <c r="Z94" s="681" t="str" cm="1">
        <f t="array" ref="Z94">IF(AH94=TRUE,_xlfn.IFS(C94=$AJ$75,Order!$E$124,C94=$AJ$77,Order!$K$124,C94=$AJ$78,Order!$Q$124,C94=$AJ$79,Order!$W$124,C94=$AJ$80,Order!$AC$124,C94=$AJ$81,Order!$H$127,C94=$AJ$82,Order!$N$127,C94=$AJ$83,Order!#REF!),Order!AZ244)</f>
        <v/>
      </c>
      <c r="AA94" s="681"/>
      <c r="AB94" s="681"/>
      <c r="AC94" s="681"/>
      <c r="AD94" s="681"/>
      <c r="AE94" s="69"/>
      <c r="AF94" s="69"/>
      <c r="AG94" s="174"/>
      <c r="AH94" s="146" t="b">
        <f>IF(OR(Order!AW244=Order!$AS$230,Order!AW244=Order!$AS$415,Order!AW244=Order!$AS$530,Order!AW244=Order!$AS$569,Order!AW244=Order!$AS$622,Order!AW244=Order!$AS$643,Order!AW244=Order!$AS$674,Order!AW244=Order!$AS$719),TRUE,FALSE)</f>
        <v>0</v>
      </c>
      <c r="AI94" s="167" t="b">
        <f t="shared" si="3"/>
        <v>0</v>
      </c>
      <c r="AJ94" s="146"/>
      <c r="AK94" s="149" t="b">
        <f t="shared" si="1"/>
        <v>0</v>
      </c>
      <c r="AL94" s="149" t="b">
        <f t="shared" si="2"/>
        <v>0</v>
      </c>
    </row>
    <row r="95" spans="1:38" s="97" customFormat="1" ht="20.149999999999999" customHeight="1">
      <c r="A95" s="66"/>
      <c r="B95" s="66"/>
      <c r="C95" s="168" t="str">
        <f>Order!AW245</f>
        <v/>
      </c>
      <c r="D95" s="66"/>
      <c r="E95" s="166"/>
      <c r="F95" s="166"/>
      <c r="G95" s="166"/>
      <c r="H95" s="166"/>
      <c r="I95" s="166"/>
      <c r="J95" s="166"/>
      <c r="K95" s="166"/>
      <c r="L95" s="166"/>
      <c r="M95" s="166"/>
      <c r="N95" s="166"/>
      <c r="O95" s="166"/>
      <c r="P95" s="324" t="str">
        <f>IF(AH95=TRUE,"",Order!AX245)</f>
        <v/>
      </c>
      <c r="Q95" s="324"/>
      <c r="R95" s="324"/>
      <c r="S95" s="69"/>
      <c r="T95" s="681" t="str" cm="1">
        <f t="array" ref="T95">IF(AH95=TRUE,_xlfn.IFS(C95=$AJ$75,Order!$B$124,C95=$AJ$77,Order!$H$124,C95=$AJ$78,Order!$N$124,C95=$AJ$79,Order!$T$124,C95=$AJ$80,Order!$Z$124,C95=$AJ$81,Order!$E$127,C95=$AJ$82,Order!$K$127,C95=$AJ$83,Order!$Q$127),Order!AY245)</f>
        <v/>
      </c>
      <c r="U95" s="681"/>
      <c r="V95" s="681"/>
      <c r="W95" s="681"/>
      <c r="X95" s="681"/>
      <c r="Y95" s="169"/>
      <c r="Z95" s="681" t="str" cm="1">
        <f t="array" ref="Z95">IF(AH95=TRUE,_xlfn.IFS(C95=$AJ$75,Order!$E$124,C95=$AJ$77,Order!$K$124,C95=$AJ$78,Order!$Q$124,C95=$AJ$79,Order!$W$124,C95=$AJ$80,Order!$AC$124,C95=$AJ$81,Order!$H$127,C95=$AJ$82,Order!$N$127,C95=$AJ$83,Order!#REF!),Order!AZ245)</f>
        <v/>
      </c>
      <c r="AA95" s="681"/>
      <c r="AB95" s="681"/>
      <c r="AC95" s="681"/>
      <c r="AD95" s="681"/>
      <c r="AE95" s="69"/>
      <c r="AF95" s="47"/>
      <c r="AG95" s="174"/>
      <c r="AH95" s="146" t="b">
        <f>IF(OR(Order!AW245=Order!$AS$230,Order!AW245=Order!$AS$415,Order!AW245=Order!$AS$530,Order!AW245=Order!$AS$569,Order!AW245=Order!$AS$622,Order!AW245=Order!$AS$643,Order!AW245=Order!$AS$674,Order!AW245=Order!$AS$719),TRUE,FALSE)</f>
        <v>0</v>
      </c>
      <c r="AI95" s="167" t="b">
        <f t="shared" si="3"/>
        <v>0</v>
      </c>
      <c r="AJ95" s="146"/>
      <c r="AK95" s="149" t="b">
        <f t="shared" si="1"/>
        <v>0</v>
      </c>
      <c r="AL95" s="149" t="b">
        <f t="shared" si="2"/>
        <v>0</v>
      </c>
    </row>
    <row r="96" spans="1:38" s="97" customFormat="1" ht="20.149999999999999" customHeight="1">
      <c r="A96" s="66"/>
      <c r="B96" s="66"/>
      <c r="C96" s="168" t="str">
        <f>Order!AW246</f>
        <v/>
      </c>
      <c r="D96" s="66"/>
      <c r="E96" s="166"/>
      <c r="F96" s="166"/>
      <c r="G96" s="166"/>
      <c r="H96" s="166"/>
      <c r="I96" s="166"/>
      <c r="J96" s="166"/>
      <c r="K96" s="166"/>
      <c r="L96" s="166"/>
      <c r="M96" s="166"/>
      <c r="N96" s="166"/>
      <c r="O96" s="166"/>
      <c r="P96" s="324" t="str">
        <f>IF(AH96=TRUE,"",Order!AX246)</f>
        <v/>
      </c>
      <c r="Q96" s="324"/>
      <c r="R96" s="324"/>
      <c r="S96" s="69"/>
      <c r="T96" s="681" t="str" cm="1">
        <f t="array" ref="T96">IF(AH96=TRUE,_xlfn.IFS(C96=$AJ$75,Order!$B$124,C96=$AJ$77,Order!$H$124,C96=$AJ$78,Order!$N$124,C96=$AJ$79,Order!$T$124,C96=$AJ$80,Order!$Z$124,C96=$AJ$81,Order!$E$127,C96=$AJ$82,Order!$K$127,C96=$AJ$83,Order!$Q$127),Order!AY246)</f>
        <v/>
      </c>
      <c r="U96" s="681"/>
      <c r="V96" s="681"/>
      <c r="W96" s="681"/>
      <c r="X96" s="681"/>
      <c r="Y96" s="169"/>
      <c r="Z96" s="681" t="str" cm="1">
        <f t="array" ref="Z96">IF(AH96=TRUE,_xlfn.IFS(C96=$AJ$75,Order!$E$124,C96=$AJ$77,Order!$K$124,C96=$AJ$78,Order!$Q$124,C96=$AJ$79,Order!$W$124,C96=$AJ$80,Order!$AC$124,C96=$AJ$81,Order!$H$127,C96=$AJ$82,Order!$N$127,C96=$AJ$83,Order!#REF!),Order!AZ246)</f>
        <v/>
      </c>
      <c r="AA96" s="681"/>
      <c r="AB96" s="681"/>
      <c r="AC96" s="681"/>
      <c r="AD96" s="681"/>
      <c r="AE96" s="69"/>
      <c r="AF96" s="47"/>
      <c r="AG96" s="174"/>
      <c r="AH96" s="146" t="b">
        <f>IF(OR(Order!AW246=Order!$AS$230,Order!AW246=Order!$AS$415,Order!AW246=Order!$AS$530,Order!AW246=Order!$AS$569,Order!AW246=Order!$AS$622,Order!AW246=Order!$AS$643,Order!AW246=Order!$AS$674,Order!AW246=Order!$AS$719),TRUE,FALSE)</f>
        <v>0</v>
      </c>
      <c r="AI96" s="167" t="b">
        <f t="shared" si="3"/>
        <v>0</v>
      </c>
      <c r="AJ96" s="146"/>
      <c r="AK96" s="149" t="b">
        <f t="shared" si="1"/>
        <v>0</v>
      </c>
      <c r="AL96" s="149" t="b">
        <f t="shared" si="2"/>
        <v>0</v>
      </c>
    </row>
    <row r="97" spans="1:38" s="97" customFormat="1" ht="20.149999999999999" customHeight="1">
      <c r="A97" s="66"/>
      <c r="B97" s="66"/>
      <c r="C97" s="168" t="str">
        <f>Order!AW247</f>
        <v/>
      </c>
      <c r="D97" s="66"/>
      <c r="E97" s="166"/>
      <c r="F97" s="166"/>
      <c r="G97" s="166"/>
      <c r="H97" s="166"/>
      <c r="I97" s="166"/>
      <c r="J97" s="166"/>
      <c r="K97" s="166"/>
      <c r="L97" s="166"/>
      <c r="M97" s="166"/>
      <c r="N97" s="166"/>
      <c r="O97" s="166"/>
      <c r="P97" s="324" t="str">
        <f>IF(AH97=TRUE,"",Order!AX247)</f>
        <v/>
      </c>
      <c r="Q97" s="324"/>
      <c r="R97" s="324"/>
      <c r="S97" s="69"/>
      <c r="T97" s="681" t="str" cm="1">
        <f t="array" ref="T97">IF(AH97=TRUE,_xlfn.IFS(C97=$AJ$75,Order!$B$124,C97=$AJ$77,Order!$H$124,C97=$AJ$78,Order!$N$124,C97=$AJ$79,Order!$T$124,C97=$AJ$80,Order!$Z$124,C97=$AJ$81,Order!$E$127,C97=$AJ$82,Order!$K$127,C97=$AJ$83,Order!$Q$127),Order!AY247)</f>
        <v/>
      </c>
      <c r="U97" s="681"/>
      <c r="V97" s="681"/>
      <c r="W97" s="681"/>
      <c r="X97" s="681"/>
      <c r="Y97" s="169"/>
      <c r="Z97" s="681" t="str" cm="1">
        <f t="array" ref="Z97">IF(AH97=TRUE,_xlfn.IFS(C97=$AJ$75,Order!$E$124,C97=$AJ$77,Order!$K$124,C97=$AJ$78,Order!$Q$124,C97=$AJ$79,Order!$W$124,C97=$AJ$80,Order!$AC$124,C97=$AJ$81,Order!$H$127,C97=$AJ$82,Order!$N$127,C97=$AJ$83,Order!#REF!),Order!AZ247)</f>
        <v/>
      </c>
      <c r="AA97" s="681"/>
      <c r="AB97" s="681"/>
      <c r="AC97" s="681"/>
      <c r="AD97" s="681"/>
      <c r="AE97" s="69"/>
      <c r="AF97" s="69"/>
      <c r="AG97" s="174"/>
      <c r="AH97" s="146" t="b">
        <f>IF(OR(Order!AW247=Order!$AS$230,Order!AW247=Order!$AS$415,Order!AW247=Order!$AS$530,Order!AW247=Order!$AS$569,Order!AW247=Order!$AS$622,Order!AW247=Order!$AS$643,Order!AW247=Order!$AS$674,Order!AW247=Order!$AS$719),TRUE,FALSE)</f>
        <v>0</v>
      </c>
      <c r="AI97" s="167" t="b">
        <f t="shared" si="3"/>
        <v>0</v>
      </c>
      <c r="AJ97" s="146"/>
      <c r="AK97" s="149" t="b">
        <f t="shared" si="1"/>
        <v>0</v>
      </c>
      <c r="AL97" s="149" t="b">
        <f t="shared" si="2"/>
        <v>0</v>
      </c>
    </row>
    <row r="98" spans="1:38" s="97" customFormat="1" ht="20.149999999999999" customHeight="1">
      <c r="A98" s="66"/>
      <c r="B98" s="66"/>
      <c r="C98" s="168" t="str">
        <f>Order!AW248</f>
        <v/>
      </c>
      <c r="D98" s="66"/>
      <c r="E98" s="166"/>
      <c r="F98" s="166"/>
      <c r="G98" s="166"/>
      <c r="H98" s="166"/>
      <c r="I98" s="166"/>
      <c r="J98" s="166"/>
      <c r="K98" s="166"/>
      <c r="L98" s="166"/>
      <c r="M98" s="166"/>
      <c r="N98" s="166"/>
      <c r="O98" s="166"/>
      <c r="P98" s="324" t="str">
        <f>IF(AH98=TRUE,"",Order!AX248)</f>
        <v/>
      </c>
      <c r="Q98" s="324"/>
      <c r="R98" s="324"/>
      <c r="S98" s="69"/>
      <c r="T98" s="681" t="str" cm="1">
        <f t="array" ref="T98">IF(AH98=TRUE,_xlfn.IFS(C98=$AJ$75,Order!$B$124,C98=$AJ$77,Order!$H$124,C98=$AJ$78,Order!$N$124,C98=$AJ$79,Order!$T$124,C98=$AJ$80,Order!$Z$124,C98=$AJ$81,Order!$E$127,C98=$AJ$82,Order!$K$127,C98=$AJ$83,Order!$Q$127),Order!AY248)</f>
        <v/>
      </c>
      <c r="U98" s="681"/>
      <c r="V98" s="681"/>
      <c r="W98" s="681"/>
      <c r="X98" s="681"/>
      <c r="Y98" s="169"/>
      <c r="Z98" s="681" t="str" cm="1">
        <f t="array" ref="Z98">IF(AH98=TRUE,_xlfn.IFS(C98=$AJ$75,Order!$E$124,C98=$AJ$77,Order!$K$124,C98=$AJ$78,Order!$Q$124,C98=$AJ$79,Order!$W$124,C98=$AJ$80,Order!$AC$124,C98=$AJ$81,Order!$H$127,C98=$AJ$82,Order!$N$127,C98=$AJ$83,Order!#REF!),Order!AZ248)</f>
        <v/>
      </c>
      <c r="AA98" s="681"/>
      <c r="AB98" s="681"/>
      <c r="AC98" s="681"/>
      <c r="AD98" s="681"/>
      <c r="AE98" s="69"/>
      <c r="AF98" s="47"/>
      <c r="AG98" s="174"/>
      <c r="AH98" s="146" t="b">
        <f>IF(OR(Order!AW248=Order!$AS$230,Order!AW248=Order!$AS$415,Order!AW248=Order!$AS$530,Order!AW248=Order!$AS$569,Order!AW248=Order!$AS$622,Order!AW248=Order!$AS$643,Order!AW248=Order!$AS$674,Order!AW248=Order!$AS$719),TRUE,FALSE)</f>
        <v>0</v>
      </c>
      <c r="AI98" s="167" t="b">
        <f t="shared" si="3"/>
        <v>0</v>
      </c>
      <c r="AJ98" s="146"/>
      <c r="AK98" s="149" t="b">
        <f t="shared" si="1"/>
        <v>0</v>
      </c>
      <c r="AL98" s="149" t="b">
        <f t="shared" si="2"/>
        <v>0</v>
      </c>
    </row>
    <row r="99" spans="1:38" s="97" customFormat="1" ht="20.149999999999999" customHeight="1">
      <c r="A99" s="66"/>
      <c r="B99" s="66"/>
      <c r="C99" s="168" t="str">
        <f>Order!AW249</f>
        <v/>
      </c>
      <c r="D99" s="66"/>
      <c r="E99" s="166"/>
      <c r="F99" s="166"/>
      <c r="G99" s="166"/>
      <c r="H99" s="166"/>
      <c r="I99" s="166"/>
      <c r="J99" s="166"/>
      <c r="K99" s="166"/>
      <c r="L99" s="166"/>
      <c r="M99" s="166"/>
      <c r="N99" s="166"/>
      <c r="O99" s="166"/>
      <c r="P99" s="324" t="str">
        <f>IF(AH99=TRUE,"",Order!AX249)</f>
        <v/>
      </c>
      <c r="Q99" s="324"/>
      <c r="R99" s="324"/>
      <c r="S99" s="69"/>
      <c r="T99" s="681" t="str" cm="1">
        <f t="array" ref="T99">IF(AH99=TRUE,_xlfn.IFS(C99=$AJ$75,Order!$B$124,C99=$AJ$77,Order!$H$124,C99=$AJ$78,Order!$N$124,C99=$AJ$79,Order!$T$124,C99=$AJ$80,Order!$Z$124,C99=$AJ$81,Order!$E$127,C99=$AJ$82,Order!$K$127,C99=$AJ$83,Order!$Q$127),Order!AY249)</f>
        <v/>
      </c>
      <c r="U99" s="681"/>
      <c r="V99" s="681"/>
      <c r="W99" s="681"/>
      <c r="X99" s="681"/>
      <c r="Y99" s="169"/>
      <c r="Z99" s="681" t="str" cm="1">
        <f t="array" ref="Z99">IF(AH99=TRUE,_xlfn.IFS(C99=$AJ$75,Order!$E$124,C99=$AJ$77,Order!$K$124,C99=$AJ$78,Order!$Q$124,C99=$AJ$79,Order!$W$124,C99=$AJ$80,Order!$AC$124,C99=$AJ$81,Order!$H$127,C99=$AJ$82,Order!$N$127,C99=$AJ$83,Order!#REF!),Order!AZ249)</f>
        <v/>
      </c>
      <c r="AA99" s="681"/>
      <c r="AB99" s="681"/>
      <c r="AC99" s="681"/>
      <c r="AD99" s="681"/>
      <c r="AE99" s="69"/>
      <c r="AF99" s="47"/>
      <c r="AG99" s="174"/>
      <c r="AH99" s="146" t="b">
        <f>IF(OR(Order!AW249=Order!$AS$230,Order!AW249=Order!$AS$415,Order!AW249=Order!$AS$530,Order!AW249=Order!$AS$569,Order!AW249=Order!$AS$622,Order!AW249=Order!$AS$643,Order!AW249=Order!$AS$674,Order!AW249=Order!$AS$719),TRUE,FALSE)</f>
        <v>0</v>
      </c>
      <c r="AI99" s="167" t="b">
        <f t="shared" si="3"/>
        <v>0</v>
      </c>
      <c r="AJ99" s="146"/>
      <c r="AK99" s="149" t="b">
        <f t="shared" si="1"/>
        <v>0</v>
      </c>
      <c r="AL99" s="149" t="b">
        <f t="shared" si="2"/>
        <v>0</v>
      </c>
    </row>
    <row r="100" spans="1:38" s="97" customFormat="1" ht="20.149999999999999" customHeight="1">
      <c r="A100" s="66"/>
      <c r="B100" s="66"/>
      <c r="C100" s="168" t="str">
        <f>Order!AW250</f>
        <v/>
      </c>
      <c r="D100" s="66"/>
      <c r="E100" s="166"/>
      <c r="F100" s="166"/>
      <c r="G100" s="166"/>
      <c r="H100" s="166"/>
      <c r="I100" s="166"/>
      <c r="J100" s="166"/>
      <c r="K100" s="166"/>
      <c r="L100" s="166"/>
      <c r="M100" s="166"/>
      <c r="N100" s="166"/>
      <c r="O100" s="166"/>
      <c r="P100" s="324" t="str">
        <f>IF(AH100=TRUE,"",Order!AX250)</f>
        <v/>
      </c>
      <c r="Q100" s="324"/>
      <c r="R100" s="324"/>
      <c r="S100" s="69"/>
      <c r="T100" s="681" t="str" cm="1">
        <f t="array" ref="T100">IF(AH100=TRUE,_xlfn.IFS(C100=$AJ$75,Order!$B$124,C100=$AJ$77,Order!$H$124,C100=$AJ$78,Order!$N$124,C100=$AJ$79,Order!$T$124,C100=$AJ$80,Order!$Z$124,C100=$AJ$81,Order!$E$127,C100=$AJ$82,Order!$K$127,C100=$AJ$83,Order!$Q$127),Order!AY250)</f>
        <v/>
      </c>
      <c r="U100" s="681"/>
      <c r="V100" s="681"/>
      <c r="W100" s="681"/>
      <c r="X100" s="681"/>
      <c r="Y100" s="169"/>
      <c r="Z100" s="681" t="str" cm="1">
        <f t="array" ref="Z100">IF(AH100=TRUE,_xlfn.IFS(C100=$AJ$75,Order!$E$124,C100=$AJ$77,Order!$K$124,C100=$AJ$78,Order!$Q$124,C100=$AJ$79,Order!$W$124,C100=$AJ$80,Order!$AC$124,C100=$AJ$81,Order!$H$127,C100=$AJ$82,Order!$N$127,C100=$AJ$83,Order!#REF!),Order!AZ250)</f>
        <v/>
      </c>
      <c r="AA100" s="681"/>
      <c r="AB100" s="681"/>
      <c r="AC100" s="681"/>
      <c r="AD100" s="681"/>
      <c r="AE100" s="69"/>
      <c r="AF100" s="69"/>
      <c r="AG100" s="174"/>
      <c r="AH100" s="146" t="b">
        <f>IF(OR(Order!AW250=Order!$AS$230,Order!AW250=Order!$AS$415,Order!AW250=Order!$AS$530,Order!AW250=Order!$AS$569,Order!AW250=Order!$AS$622,Order!AW250=Order!$AS$643,Order!AW250=Order!$AS$674,Order!AW250=Order!$AS$719),TRUE,FALSE)</f>
        <v>0</v>
      </c>
      <c r="AI100" s="167" t="b">
        <f t="shared" si="3"/>
        <v>0</v>
      </c>
      <c r="AJ100" s="146"/>
      <c r="AK100" s="149" t="b">
        <f t="shared" si="1"/>
        <v>0</v>
      </c>
      <c r="AL100" s="149" t="b">
        <f t="shared" si="2"/>
        <v>0</v>
      </c>
    </row>
    <row r="101" spans="1:38" s="97" customFormat="1" ht="20.149999999999999" customHeight="1">
      <c r="A101" s="66"/>
      <c r="B101" s="66"/>
      <c r="C101" s="168" t="str">
        <f>Order!AW251</f>
        <v/>
      </c>
      <c r="D101" s="66"/>
      <c r="E101" s="166"/>
      <c r="F101" s="166"/>
      <c r="G101" s="166"/>
      <c r="H101" s="166"/>
      <c r="I101" s="166"/>
      <c r="J101" s="166"/>
      <c r="K101" s="166"/>
      <c r="L101" s="166"/>
      <c r="M101" s="166"/>
      <c r="N101" s="166"/>
      <c r="O101" s="166"/>
      <c r="P101" s="324" t="str">
        <f>IF(AH101=TRUE,"",Order!AX251)</f>
        <v/>
      </c>
      <c r="Q101" s="324"/>
      <c r="R101" s="324"/>
      <c r="S101" s="69"/>
      <c r="T101" s="681" t="str" cm="1">
        <f t="array" ref="T101">IF(AH101=TRUE,_xlfn.IFS(C101=$AJ$75,Order!$B$124,C101=$AJ$77,Order!$H$124,C101=$AJ$78,Order!$N$124,C101=$AJ$79,Order!$T$124,C101=$AJ$80,Order!$Z$124,C101=$AJ$81,Order!$E$127,C101=$AJ$82,Order!$K$127,C101=$AJ$83,Order!$Q$127),Order!AY251)</f>
        <v/>
      </c>
      <c r="U101" s="681"/>
      <c r="V101" s="681"/>
      <c r="W101" s="681"/>
      <c r="X101" s="681"/>
      <c r="Y101" s="169"/>
      <c r="Z101" s="681" t="str" cm="1">
        <f t="array" ref="Z101">IF(AH101=TRUE,_xlfn.IFS(C101=$AJ$75,Order!$E$124,C101=$AJ$77,Order!$K$124,C101=$AJ$78,Order!$Q$124,C101=$AJ$79,Order!$W$124,C101=$AJ$80,Order!$AC$124,C101=$AJ$81,Order!$H$127,C101=$AJ$82,Order!$N$127,C101=$AJ$83,Order!#REF!),Order!AZ251)</f>
        <v/>
      </c>
      <c r="AA101" s="681"/>
      <c r="AB101" s="681"/>
      <c r="AC101" s="681"/>
      <c r="AD101" s="681"/>
      <c r="AE101" s="69"/>
      <c r="AF101" s="47"/>
      <c r="AG101" s="174"/>
      <c r="AH101" s="146" t="b">
        <f>IF(OR(Order!AW251=Order!$AS$230,Order!AW251=Order!$AS$415,Order!AW251=Order!$AS$530,Order!AW251=Order!$AS$569,Order!AW251=Order!$AS$622,Order!AW251=Order!$AS$643,Order!AW251=Order!$AS$674,Order!AW251=Order!$AS$719),TRUE,FALSE)</f>
        <v>0</v>
      </c>
      <c r="AI101" s="167" t="b">
        <f t="shared" si="3"/>
        <v>0</v>
      </c>
      <c r="AJ101" s="146"/>
      <c r="AK101" s="149" t="b">
        <f t="shared" si="1"/>
        <v>0</v>
      </c>
      <c r="AL101" s="149" t="b">
        <f t="shared" si="2"/>
        <v>0</v>
      </c>
    </row>
    <row r="102" spans="1:38" s="97" customFormat="1" ht="20.149999999999999" customHeight="1">
      <c r="A102" s="66"/>
      <c r="B102" s="66"/>
      <c r="C102" s="168" t="str">
        <f>Order!AW252</f>
        <v/>
      </c>
      <c r="D102" s="66"/>
      <c r="E102" s="166"/>
      <c r="F102" s="166"/>
      <c r="G102" s="166"/>
      <c r="H102" s="166"/>
      <c r="I102" s="166"/>
      <c r="J102" s="166"/>
      <c r="K102" s="166"/>
      <c r="L102" s="166"/>
      <c r="M102" s="166"/>
      <c r="N102" s="166"/>
      <c r="O102" s="166"/>
      <c r="P102" s="324" t="str">
        <f>IF(AH102=TRUE,"",Order!AX252)</f>
        <v/>
      </c>
      <c r="Q102" s="324"/>
      <c r="R102" s="324"/>
      <c r="S102" s="69"/>
      <c r="T102" s="681" t="str" cm="1">
        <f t="array" ref="T102">IF(AH102=TRUE,_xlfn.IFS(C102=$AJ$75,Order!$B$124,C102=$AJ$77,Order!$H$124,C102=$AJ$78,Order!$N$124,C102=$AJ$79,Order!$T$124,C102=$AJ$80,Order!$Z$124,C102=$AJ$81,Order!$E$127,C102=$AJ$82,Order!$K$127,C102=$AJ$83,Order!$Q$127),Order!AY252)</f>
        <v/>
      </c>
      <c r="U102" s="681"/>
      <c r="V102" s="681"/>
      <c r="W102" s="681"/>
      <c r="X102" s="681"/>
      <c r="Y102" s="169"/>
      <c r="Z102" s="681" t="str" cm="1">
        <f t="array" ref="Z102">IF(AH102=TRUE,_xlfn.IFS(C102=$AJ$75,Order!$E$124,C102=$AJ$77,Order!$K$124,C102=$AJ$78,Order!$Q$124,C102=$AJ$79,Order!$W$124,C102=$AJ$80,Order!$AC$124,C102=$AJ$81,Order!$H$127,C102=$AJ$82,Order!$N$127,C102=$AJ$83,Order!#REF!),Order!AZ252)</f>
        <v/>
      </c>
      <c r="AA102" s="681"/>
      <c r="AB102" s="681"/>
      <c r="AC102" s="681"/>
      <c r="AD102" s="681"/>
      <c r="AE102" s="69"/>
      <c r="AF102" s="69"/>
      <c r="AG102" s="174"/>
      <c r="AH102" s="146" t="b">
        <f>IF(OR(Order!AW252=Order!$AS$230,Order!AW252=Order!$AS$415,Order!AW252=Order!$AS$530,Order!AW252=Order!$AS$569,Order!AW252=Order!$AS$622,Order!AW252=Order!$AS$643,Order!AW252=Order!$AS$674,Order!AW252=Order!$AS$719),TRUE,FALSE)</f>
        <v>0</v>
      </c>
      <c r="AI102" s="167" t="b">
        <f t="shared" si="3"/>
        <v>0</v>
      </c>
      <c r="AJ102" s="146"/>
      <c r="AK102" s="149" t="b">
        <f t="shared" si="1"/>
        <v>0</v>
      </c>
      <c r="AL102" s="149" t="b">
        <f t="shared" si="2"/>
        <v>0</v>
      </c>
    </row>
    <row r="103" spans="1:38" s="97" customFormat="1" ht="20.149999999999999" customHeight="1">
      <c r="A103" s="66"/>
      <c r="B103" s="66"/>
      <c r="C103" s="168" t="str">
        <f>Order!AW253</f>
        <v/>
      </c>
      <c r="D103" s="66"/>
      <c r="E103" s="166"/>
      <c r="F103" s="166"/>
      <c r="G103" s="166"/>
      <c r="H103" s="166"/>
      <c r="I103" s="166"/>
      <c r="J103" s="166"/>
      <c r="K103" s="166"/>
      <c r="L103" s="166"/>
      <c r="M103" s="166"/>
      <c r="N103" s="166"/>
      <c r="O103" s="166"/>
      <c r="P103" s="324" t="str">
        <f>IF(AH103=TRUE,"",Order!AX253)</f>
        <v/>
      </c>
      <c r="Q103" s="324"/>
      <c r="R103" s="324"/>
      <c r="S103" s="69"/>
      <c r="T103" s="681" t="str" cm="1">
        <f t="array" ref="T103">IF(AH103=TRUE,_xlfn.IFS(C103=$AJ$75,Order!$B$124,C103=$AJ$77,Order!$H$124,C103=$AJ$78,Order!$N$124,C103=$AJ$79,Order!$T$124,C103=$AJ$80,Order!$Z$124,C103=$AJ$81,Order!$E$127,C103=$AJ$82,Order!$K$127,C103=$AJ$83,Order!$Q$127),Order!AY253)</f>
        <v/>
      </c>
      <c r="U103" s="681"/>
      <c r="V103" s="681"/>
      <c r="W103" s="681"/>
      <c r="X103" s="681"/>
      <c r="Y103" s="169"/>
      <c r="Z103" s="681" t="str" cm="1">
        <f t="array" ref="Z103">IF(AH103=TRUE,_xlfn.IFS(C103=$AJ$75,Order!$E$124,C103=$AJ$77,Order!$K$124,C103=$AJ$78,Order!$Q$124,C103=$AJ$79,Order!$W$124,C103=$AJ$80,Order!$AC$124,C103=$AJ$81,Order!$H$127,C103=$AJ$82,Order!$N$127,C103=$AJ$83,Order!#REF!),Order!AZ253)</f>
        <v/>
      </c>
      <c r="AA103" s="681"/>
      <c r="AB103" s="681"/>
      <c r="AC103" s="681"/>
      <c r="AD103" s="681"/>
      <c r="AE103" s="69"/>
      <c r="AF103" s="47"/>
      <c r="AG103" s="174"/>
      <c r="AH103" s="146" t="b">
        <f>IF(OR(Order!AW253=Order!$AS$230,Order!AW253=Order!$AS$415,Order!AW253=Order!$AS$530,Order!AW253=Order!$AS$569,Order!AW253=Order!$AS$622,Order!AW253=Order!$AS$643,Order!AW253=Order!$AS$674,Order!AW253=Order!$AS$719),TRUE,FALSE)</f>
        <v>0</v>
      </c>
      <c r="AI103" s="167" t="b">
        <f t="shared" si="3"/>
        <v>0</v>
      </c>
      <c r="AJ103" s="146"/>
      <c r="AK103" s="149" t="b">
        <f t="shared" si="1"/>
        <v>0</v>
      </c>
      <c r="AL103" s="149" t="b">
        <f t="shared" si="2"/>
        <v>0</v>
      </c>
    </row>
    <row r="104" spans="1:38" s="97" customFormat="1" ht="20.149999999999999" customHeight="1">
      <c r="A104" s="66"/>
      <c r="B104" s="66"/>
      <c r="C104" s="168" t="str">
        <f>Order!AW254</f>
        <v/>
      </c>
      <c r="D104" s="66"/>
      <c r="E104" s="166"/>
      <c r="F104" s="166"/>
      <c r="G104" s="166"/>
      <c r="H104" s="166"/>
      <c r="I104" s="166"/>
      <c r="J104" s="166"/>
      <c r="K104" s="166"/>
      <c r="L104" s="166"/>
      <c r="M104" s="166"/>
      <c r="N104" s="166"/>
      <c r="O104" s="166"/>
      <c r="P104" s="324" t="str">
        <f>IF(AH104=TRUE,"",Order!AX254)</f>
        <v/>
      </c>
      <c r="Q104" s="324"/>
      <c r="R104" s="324"/>
      <c r="S104" s="69"/>
      <c r="T104" s="681" t="str" cm="1">
        <f t="array" ref="T104">IF(AH104=TRUE,_xlfn.IFS(C104=$AJ$75,Order!$B$124,C104=$AJ$77,Order!$H$124,C104=$AJ$78,Order!$N$124,C104=$AJ$79,Order!$T$124,C104=$AJ$80,Order!$Z$124,C104=$AJ$81,Order!$E$127,C104=$AJ$82,Order!$K$127,C104=$AJ$83,Order!$Q$127),Order!AY254)</f>
        <v/>
      </c>
      <c r="U104" s="681"/>
      <c r="V104" s="681"/>
      <c r="W104" s="681"/>
      <c r="X104" s="681"/>
      <c r="Y104" s="169"/>
      <c r="Z104" s="681" t="str" cm="1">
        <f t="array" ref="Z104">IF(AH104=TRUE,_xlfn.IFS(C104=$AJ$75,Order!$E$124,C104=$AJ$77,Order!$K$124,C104=$AJ$78,Order!$Q$124,C104=$AJ$79,Order!$W$124,C104=$AJ$80,Order!$AC$124,C104=$AJ$81,Order!$H$127,C104=$AJ$82,Order!$N$127,C104=$AJ$83,Order!#REF!),Order!AZ254)</f>
        <v/>
      </c>
      <c r="AA104" s="681"/>
      <c r="AB104" s="681"/>
      <c r="AC104" s="681"/>
      <c r="AD104" s="681"/>
      <c r="AE104" s="69"/>
      <c r="AF104" s="47"/>
      <c r="AG104" s="174"/>
      <c r="AH104" s="146" t="b">
        <f>IF(OR(Order!AW254=Order!$AS$230,Order!AW254=Order!$AS$415,Order!AW254=Order!$AS$530,Order!AW254=Order!$AS$569,Order!AW254=Order!$AS$622,Order!AW254=Order!$AS$643,Order!AW254=Order!$AS$674,Order!AW254=Order!$AS$719),TRUE,FALSE)</f>
        <v>0</v>
      </c>
      <c r="AI104" s="167" t="b">
        <f t="shared" si="3"/>
        <v>0</v>
      </c>
      <c r="AJ104" s="146"/>
      <c r="AK104" s="149" t="b">
        <f t="shared" si="1"/>
        <v>0</v>
      </c>
      <c r="AL104" s="149" t="b">
        <f t="shared" si="2"/>
        <v>0</v>
      </c>
    </row>
    <row r="105" spans="1:38" s="97" customFormat="1" ht="20.149999999999999" customHeight="1">
      <c r="A105" s="66"/>
      <c r="B105" s="66"/>
      <c r="C105" s="168" t="str">
        <f>Order!AW255</f>
        <v/>
      </c>
      <c r="D105" s="66"/>
      <c r="E105" s="166"/>
      <c r="F105" s="166"/>
      <c r="G105" s="166"/>
      <c r="H105" s="166"/>
      <c r="I105" s="166"/>
      <c r="J105" s="166"/>
      <c r="K105" s="166"/>
      <c r="L105" s="166"/>
      <c r="M105" s="166"/>
      <c r="N105" s="166"/>
      <c r="O105" s="166"/>
      <c r="P105" s="324" t="str">
        <f>IF(AH105=TRUE,"",Order!AX255)</f>
        <v/>
      </c>
      <c r="Q105" s="324"/>
      <c r="R105" s="324"/>
      <c r="S105" s="69"/>
      <c r="T105" s="681" t="str" cm="1">
        <f t="array" ref="T105">IF(AH105=TRUE,_xlfn.IFS(C105=$AJ$75,Order!$B$124,C105=$AJ$77,Order!$H$124,C105=$AJ$78,Order!$N$124,C105=$AJ$79,Order!$T$124,C105=$AJ$80,Order!$Z$124,C105=$AJ$81,Order!$E$127,C105=$AJ$82,Order!$K$127,C105=$AJ$83,Order!$Q$127),Order!AY255)</f>
        <v/>
      </c>
      <c r="U105" s="681"/>
      <c r="V105" s="681"/>
      <c r="W105" s="681"/>
      <c r="X105" s="681"/>
      <c r="Y105" s="169"/>
      <c r="Z105" s="681" t="str" cm="1">
        <f t="array" ref="Z105">IF(AH105=TRUE,_xlfn.IFS(C105=$AJ$75,Order!$E$124,C105=$AJ$77,Order!$K$124,C105=$AJ$78,Order!$Q$124,C105=$AJ$79,Order!$W$124,C105=$AJ$80,Order!$AC$124,C105=$AJ$81,Order!$H$127,C105=$AJ$82,Order!$N$127,C105=$AJ$83,Order!#REF!),Order!AZ255)</f>
        <v/>
      </c>
      <c r="AA105" s="681"/>
      <c r="AB105" s="681"/>
      <c r="AC105" s="681"/>
      <c r="AD105" s="681"/>
      <c r="AE105" s="69"/>
      <c r="AF105" s="69"/>
      <c r="AG105" s="174"/>
      <c r="AH105" s="146" t="b">
        <f>IF(OR(Order!AW255=Order!$AS$230,Order!AW255=Order!$AS$415,Order!AW255=Order!$AS$530,Order!AW255=Order!$AS$569,Order!AW255=Order!$AS$622,Order!AW255=Order!$AS$643,Order!AW255=Order!$AS$674,Order!AW255=Order!$AS$719),TRUE,FALSE)</f>
        <v>0</v>
      </c>
      <c r="AI105" s="167" t="b">
        <f t="shared" si="3"/>
        <v>0</v>
      </c>
      <c r="AJ105" s="146"/>
      <c r="AK105" s="149" t="b">
        <f t="shared" si="1"/>
        <v>0</v>
      </c>
      <c r="AL105" s="149" t="b">
        <f t="shared" si="2"/>
        <v>0</v>
      </c>
    </row>
    <row r="106" spans="1:38" s="97" customFormat="1" ht="20.149999999999999" customHeight="1">
      <c r="A106" s="66"/>
      <c r="B106" s="66"/>
      <c r="C106" s="168" t="str">
        <f>Order!AW256</f>
        <v/>
      </c>
      <c r="D106" s="66"/>
      <c r="E106" s="166"/>
      <c r="F106" s="166"/>
      <c r="G106" s="166"/>
      <c r="H106" s="166"/>
      <c r="I106" s="166"/>
      <c r="J106" s="166"/>
      <c r="K106" s="166"/>
      <c r="L106" s="166"/>
      <c r="M106" s="166"/>
      <c r="N106" s="166"/>
      <c r="O106" s="166"/>
      <c r="P106" s="324" t="str">
        <f>IF(AH106=TRUE,"",Order!AX256)</f>
        <v/>
      </c>
      <c r="Q106" s="324"/>
      <c r="R106" s="324"/>
      <c r="S106" s="69"/>
      <c r="T106" s="681" t="str" cm="1">
        <f t="array" ref="T106">IF(AH106=TRUE,_xlfn.IFS(C106=$AJ$75,Order!$B$124,C106=$AJ$77,Order!$H$124,C106=$AJ$78,Order!$N$124,C106=$AJ$79,Order!$T$124,C106=$AJ$80,Order!$Z$124,C106=$AJ$81,Order!$E$127,C106=$AJ$82,Order!$K$127,C106=$AJ$83,Order!$Q$127),Order!AY256)</f>
        <v/>
      </c>
      <c r="U106" s="681"/>
      <c r="V106" s="681"/>
      <c r="W106" s="681"/>
      <c r="X106" s="681"/>
      <c r="Y106" s="169"/>
      <c r="Z106" s="681" t="str" cm="1">
        <f t="array" ref="Z106">IF(AH106=TRUE,_xlfn.IFS(C106=$AJ$75,Order!$E$124,C106=$AJ$77,Order!$K$124,C106=$AJ$78,Order!$Q$124,C106=$AJ$79,Order!$W$124,C106=$AJ$80,Order!$AC$124,C106=$AJ$81,Order!$H$127,C106=$AJ$82,Order!$N$127,C106=$AJ$83,Order!#REF!),Order!AZ256)</f>
        <v/>
      </c>
      <c r="AA106" s="681"/>
      <c r="AB106" s="681"/>
      <c r="AC106" s="681"/>
      <c r="AD106" s="681"/>
      <c r="AE106" s="69"/>
      <c r="AF106" s="47"/>
      <c r="AG106" s="174"/>
      <c r="AH106" s="146" t="b">
        <f>IF(OR(Order!AW256=Order!$AS$230,Order!AW256=Order!$AS$415,Order!AW256=Order!$AS$530,Order!AW256=Order!$AS$569,Order!AW256=Order!$AS$622,Order!AW256=Order!$AS$643,Order!AW256=Order!$AS$674,Order!AW256=Order!$AS$719),TRUE,FALSE)</f>
        <v>0</v>
      </c>
      <c r="AI106" s="167" t="b">
        <f t="shared" si="3"/>
        <v>0</v>
      </c>
      <c r="AJ106" s="146"/>
      <c r="AK106" s="149" t="b">
        <f t="shared" si="1"/>
        <v>0</v>
      </c>
      <c r="AL106" s="149" t="b">
        <f t="shared" si="2"/>
        <v>0</v>
      </c>
    </row>
    <row r="107" spans="1:38" s="97" customFormat="1" ht="20.149999999999999" customHeight="1">
      <c r="A107" s="66"/>
      <c r="B107" s="66"/>
      <c r="C107" s="168" t="str">
        <f>Order!AW257</f>
        <v/>
      </c>
      <c r="D107" s="66"/>
      <c r="E107" s="166"/>
      <c r="F107" s="166"/>
      <c r="G107" s="166"/>
      <c r="H107" s="166"/>
      <c r="I107" s="166"/>
      <c r="J107" s="166"/>
      <c r="K107" s="166"/>
      <c r="L107" s="166"/>
      <c r="M107" s="166"/>
      <c r="N107" s="166"/>
      <c r="O107" s="166"/>
      <c r="P107" s="324" t="str">
        <f>IF(AH107=TRUE,"",Order!AX257)</f>
        <v/>
      </c>
      <c r="Q107" s="324"/>
      <c r="R107" s="324"/>
      <c r="S107" s="69"/>
      <c r="T107" s="681" t="str" cm="1">
        <f t="array" ref="T107">IF(AH107=TRUE,_xlfn.IFS(C107=$AJ$75,Order!$B$124,C107=$AJ$77,Order!$H$124,C107=$AJ$78,Order!$N$124,C107=$AJ$79,Order!$T$124,C107=$AJ$80,Order!$Z$124,C107=$AJ$81,Order!$E$127,C107=$AJ$82,Order!$K$127,C107=$AJ$83,Order!$Q$127),Order!AY257)</f>
        <v/>
      </c>
      <c r="U107" s="681"/>
      <c r="V107" s="681"/>
      <c r="W107" s="681"/>
      <c r="X107" s="681"/>
      <c r="Y107" s="169"/>
      <c r="Z107" s="681" t="str" cm="1">
        <f t="array" ref="Z107">IF(AH107=TRUE,_xlfn.IFS(C107=$AJ$75,Order!$E$124,C107=$AJ$77,Order!$K$124,C107=$AJ$78,Order!$Q$124,C107=$AJ$79,Order!$W$124,C107=$AJ$80,Order!$AC$124,C107=$AJ$81,Order!$H$127,C107=$AJ$82,Order!$N$127,C107=$AJ$83,Order!Q1424),Order!AZ257)</f>
        <v/>
      </c>
      <c r="AA107" s="681"/>
      <c r="AB107" s="681"/>
      <c r="AC107" s="681"/>
      <c r="AD107" s="681"/>
      <c r="AE107" s="69"/>
      <c r="AF107" s="47"/>
      <c r="AG107" s="174"/>
      <c r="AH107" s="146" t="b">
        <f>IF(OR(Order!AW257=Order!$AS$230,Order!AW257=Order!$AS$415,Order!AW257=Order!$AS$530,Order!AW257=Order!$AS$569,Order!AW257=Order!$AS$622,Order!AW257=Order!$AS$643,Order!AW257=Order!$AS$674,Order!AW257=Order!$AS$719),TRUE,FALSE)</f>
        <v>0</v>
      </c>
      <c r="AI107" s="167" t="b">
        <f t="shared" si="3"/>
        <v>0</v>
      </c>
      <c r="AJ107" s="146"/>
      <c r="AK107" s="149" t="b">
        <f t="shared" si="1"/>
        <v>0</v>
      </c>
      <c r="AL107" s="149" t="b">
        <f t="shared" si="2"/>
        <v>0</v>
      </c>
    </row>
    <row r="108" spans="1:38" s="97" customFormat="1" ht="20.149999999999999" customHeight="1">
      <c r="A108" s="66"/>
      <c r="B108" s="66"/>
      <c r="C108" s="168" t="str">
        <f>Order!AW258</f>
        <v/>
      </c>
      <c r="D108" s="66"/>
      <c r="E108" s="166"/>
      <c r="F108" s="166"/>
      <c r="G108" s="166"/>
      <c r="H108" s="166"/>
      <c r="I108" s="166"/>
      <c r="J108" s="166"/>
      <c r="K108" s="166"/>
      <c r="L108" s="166"/>
      <c r="M108" s="166"/>
      <c r="N108" s="166"/>
      <c r="O108" s="166"/>
      <c r="P108" s="324" t="str">
        <f>IF(AH108=TRUE,"",Order!AX258)</f>
        <v/>
      </c>
      <c r="Q108" s="324"/>
      <c r="R108" s="324"/>
      <c r="S108" s="69"/>
      <c r="T108" s="681" t="str" cm="1">
        <f t="array" ref="T108">IF(AH108=TRUE,_xlfn.IFS(C108=$AJ$75,Order!$B$124,C108=$AJ$77,Order!$H$124,C108=$AJ$78,Order!$N$124,C108=$AJ$79,Order!$T$124,C108=$AJ$80,Order!$Z$124,C108=$AJ$81,Order!$E$127,C108=$AJ$82,Order!$K$127,C108=$AJ$83,Order!$Q$127),Order!AY258)</f>
        <v/>
      </c>
      <c r="U108" s="681"/>
      <c r="V108" s="681"/>
      <c r="W108" s="681"/>
      <c r="X108" s="681"/>
      <c r="Y108" s="169"/>
      <c r="Z108" s="681" t="str" cm="1">
        <f t="array" ref="Z108">IF(AH108=TRUE,_xlfn.IFS(C108=$AJ$75,Order!$E$124,C108=$AJ$77,Order!$K$124,C108=$AJ$78,Order!$Q$124,C108=$AJ$79,Order!$W$124,C108=$AJ$80,Order!$AC$124,C108=$AJ$81,Order!$H$127,C108=$AJ$82,Order!$N$127,C108=$AJ$83,Order!Q1425),Order!AZ258)</f>
        <v/>
      </c>
      <c r="AA108" s="681"/>
      <c r="AB108" s="681"/>
      <c r="AC108" s="681"/>
      <c r="AD108" s="681"/>
      <c r="AE108" s="69"/>
      <c r="AF108" s="69"/>
      <c r="AG108" s="174"/>
      <c r="AH108" s="146" t="b">
        <f>IF(OR(Order!AW258=Order!$AS$230,Order!AW258=Order!$AS$415,Order!AW258=Order!$AS$530,Order!AW258=Order!$AS$569,Order!AW258=Order!$AS$622,Order!AW258=Order!$AS$643,Order!AW258=Order!$AS$674,Order!AW258=Order!$AS$719),TRUE,FALSE)</f>
        <v>0</v>
      </c>
      <c r="AI108" s="167" t="b">
        <f t="shared" si="3"/>
        <v>0</v>
      </c>
      <c r="AJ108" s="146"/>
      <c r="AK108" s="149" t="b">
        <f t="shared" si="1"/>
        <v>0</v>
      </c>
      <c r="AL108" s="149" t="b">
        <f t="shared" si="2"/>
        <v>0</v>
      </c>
    </row>
    <row r="109" spans="1:38" s="97" customFormat="1" ht="20.149999999999999" customHeight="1">
      <c r="A109" s="66"/>
      <c r="B109" s="66"/>
      <c r="C109" s="168" t="str">
        <f>Order!AW259</f>
        <v/>
      </c>
      <c r="D109" s="66"/>
      <c r="E109" s="166"/>
      <c r="F109" s="166"/>
      <c r="G109" s="166"/>
      <c r="H109" s="166"/>
      <c r="I109" s="166"/>
      <c r="J109" s="166"/>
      <c r="K109" s="166"/>
      <c r="L109" s="166"/>
      <c r="M109" s="166"/>
      <c r="N109" s="166"/>
      <c r="O109" s="166"/>
      <c r="P109" s="324" t="str">
        <f>IF(AH109=TRUE,"",Order!AX259)</f>
        <v/>
      </c>
      <c r="Q109" s="324"/>
      <c r="R109" s="324"/>
      <c r="S109" s="69"/>
      <c r="T109" s="681" t="str" cm="1">
        <f t="array" ref="T109">IF(AH109=TRUE,_xlfn.IFS(C109=$AJ$75,Order!$B$124,C109=$AJ$77,Order!$H$124,C109=$AJ$78,Order!$N$124,C109=$AJ$79,Order!$T$124,C109=$AJ$80,Order!$Z$124,C109=$AJ$81,Order!$E$127,C109=$AJ$82,Order!$K$127,C109=$AJ$83,Order!$Q$127),Order!AY259)</f>
        <v/>
      </c>
      <c r="U109" s="681"/>
      <c r="V109" s="681"/>
      <c r="W109" s="681"/>
      <c r="X109" s="681"/>
      <c r="Y109" s="169"/>
      <c r="Z109" s="681" t="str" cm="1">
        <f t="array" ref="Z109">IF(AH109=TRUE,_xlfn.IFS(C109=$AJ$75,Order!$E$124,C109=$AJ$77,Order!$K$124,C109=$AJ$78,Order!$Q$124,C109=$AJ$79,Order!$W$124,C109=$AJ$80,Order!$AC$124,C109=$AJ$81,Order!$H$127,C109=$AJ$82,Order!$N$127,C109=$AJ$83,Order!Q1426),Order!AZ259)</f>
        <v/>
      </c>
      <c r="AA109" s="681"/>
      <c r="AB109" s="681"/>
      <c r="AC109" s="681"/>
      <c r="AD109" s="681"/>
      <c r="AE109" s="69"/>
      <c r="AF109" s="47"/>
      <c r="AG109" s="174"/>
      <c r="AH109" s="146" t="b">
        <f>IF(OR(Order!AW259=Order!$AS$230,Order!AW259=Order!$AS$415,Order!AW259=Order!$AS$530,Order!AW259=Order!$AS$569,Order!AW259=Order!$AS$622,Order!AW259=Order!$AS$643,Order!AW259=Order!$AS$674,Order!AW259=Order!$AS$719),TRUE,FALSE)</f>
        <v>0</v>
      </c>
      <c r="AI109" s="167" t="b">
        <f t="shared" si="3"/>
        <v>0</v>
      </c>
      <c r="AJ109" s="146"/>
      <c r="AK109" s="149" t="b">
        <f t="shared" si="1"/>
        <v>0</v>
      </c>
      <c r="AL109" s="149" t="b">
        <f t="shared" si="2"/>
        <v>0</v>
      </c>
    </row>
    <row r="110" spans="1:38" s="97" customFormat="1" ht="20.149999999999999" customHeight="1">
      <c r="A110" s="66"/>
      <c r="B110" s="66"/>
      <c r="C110" s="168" t="str">
        <f>Order!AW260</f>
        <v/>
      </c>
      <c r="D110" s="66"/>
      <c r="E110" s="166"/>
      <c r="F110" s="166"/>
      <c r="G110" s="166"/>
      <c r="H110" s="166"/>
      <c r="I110" s="166"/>
      <c r="J110" s="166"/>
      <c r="K110" s="166"/>
      <c r="L110" s="166"/>
      <c r="M110" s="166"/>
      <c r="N110" s="166"/>
      <c r="O110" s="166"/>
      <c r="P110" s="324" t="str">
        <f>IF(AH110=TRUE,"",Order!AX260)</f>
        <v/>
      </c>
      <c r="Q110" s="324"/>
      <c r="R110" s="324"/>
      <c r="S110" s="69"/>
      <c r="T110" s="681" t="str" cm="1">
        <f t="array" ref="T110">IF(AH110=TRUE,_xlfn.IFS(C110=$AJ$75,Order!$B$124,C110=$AJ$77,Order!$H$124,C110=$AJ$78,Order!$N$124,C110=$AJ$79,Order!$T$124,C110=$AJ$80,Order!$Z$124,C110=$AJ$81,Order!$E$127,C110=$AJ$82,Order!$K$127,C110=$AJ$83,Order!$Q$127),Order!AY260)</f>
        <v/>
      </c>
      <c r="U110" s="681"/>
      <c r="V110" s="681"/>
      <c r="W110" s="681"/>
      <c r="X110" s="681"/>
      <c r="Y110" s="169"/>
      <c r="Z110" s="681" t="str" cm="1">
        <f t="array" ref="Z110">IF(AH110=TRUE,_xlfn.IFS(C110=$AJ$75,Order!$E$124,C110=$AJ$77,Order!$K$124,C110=$AJ$78,Order!$Q$124,C110=$AJ$79,Order!$W$124,C110=$AJ$80,Order!$AC$124,C110=$AJ$81,Order!$H$127,C110=$AJ$82,Order!$N$127,C110=$AJ$83,Order!Q1427),Order!AZ260)</f>
        <v/>
      </c>
      <c r="AA110" s="681"/>
      <c r="AB110" s="681"/>
      <c r="AC110" s="681"/>
      <c r="AD110" s="681"/>
      <c r="AE110" s="69"/>
      <c r="AF110" s="47"/>
      <c r="AG110" s="174"/>
      <c r="AH110" s="146" t="b">
        <f>IF(OR(Order!AW260=Order!$AS$230,Order!AW260=Order!$AS$415,Order!AW260=Order!$AS$530,Order!AW260=Order!$AS$569,Order!AW260=Order!$AS$622,Order!AW260=Order!$AS$643,Order!AW260=Order!$AS$674,Order!AW260=Order!$AS$719),TRUE,FALSE)</f>
        <v>0</v>
      </c>
      <c r="AI110" s="167" t="b">
        <f t="shared" si="3"/>
        <v>0</v>
      </c>
      <c r="AJ110" s="146"/>
      <c r="AK110" s="149" t="b">
        <f t="shared" si="1"/>
        <v>0</v>
      </c>
      <c r="AL110" s="149" t="b">
        <f t="shared" si="2"/>
        <v>0</v>
      </c>
    </row>
    <row r="111" spans="1:38" s="97" customFormat="1" ht="20.149999999999999" customHeight="1">
      <c r="A111" s="66"/>
      <c r="B111" s="66"/>
      <c r="C111" s="168" t="str">
        <f>Order!AW261</f>
        <v/>
      </c>
      <c r="D111" s="66"/>
      <c r="E111" s="166"/>
      <c r="F111" s="166"/>
      <c r="G111" s="166"/>
      <c r="H111" s="166"/>
      <c r="I111" s="166"/>
      <c r="J111" s="166"/>
      <c r="K111" s="166"/>
      <c r="L111" s="166"/>
      <c r="M111" s="166"/>
      <c r="N111" s="166"/>
      <c r="O111" s="166"/>
      <c r="P111" s="324" t="str">
        <f>IF(AH111=TRUE,"",Order!AX261)</f>
        <v/>
      </c>
      <c r="Q111" s="324"/>
      <c r="R111" s="324"/>
      <c r="S111" s="69"/>
      <c r="T111" s="681" t="str" cm="1">
        <f t="array" ref="T111">IF(AH111=TRUE,_xlfn.IFS(C111=$AJ$75,Order!$B$124,C111=$AJ$77,Order!$H$124,C111=$AJ$78,Order!$N$124,C111=$AJ$79,Order!$T$124,C111=$AJ$80,Order!$Z$124,C111=$AJ$81,Order!$E$127,C111=$AJ$82,Order!$K$127,C111=$AJ$83,Order!$Q$127),Order!AY261)</f>
        <v/>
      </c>
      <c r="U111" s="681"/>
      <c r="V111" s="681"/>
      <c r="W111" s="681"/>
      <c r="X111" s="681"/>
      <c r="Y111" s="169"/>
      <c r="Z111" s="681" t="str" cm="1">
        <f t="array" ref="Z111">IF(AH111=TRUE,_xlfn.IFS(C111=$AJ$75,Order!$E$124,C111=$AJ$77,Order!$K$124,C111=$AJ$78,Order!$Q$124,C111=$AJ$79,Order!$W$124,C111=$AJ$80,Order!$AC$124,C111=$AJ$81,Order!$H$127,C111=$AJ$82,Order!$N$127,C111=$AJ$83,Order!Q1428),Order!AZ261)</f>
        <v/>
      </c>
      <c r="AA111" s="681"/>
      <c r="AB111" s="681"/>
      <c r="AC111" s="681"/>
      <c r="AD111" s="681"/>
      <c r="AE111" s="69"/>
      <c r="AF111" s="69"/>
      <c r="AG111" s="174"/>
      <c r="AH111" s="146" t="b">
        <f>IF(OR(Order!AW261=Order!$AS$230,Order!AW261=Order!$AS$415,Order!AW261=Order!$AS$530,Order!AW261=Order!$AS$569,Order!AW261=Order!$AS$622,Order!AW261=Order!$AS$643,Order!AW261=Order!$AS$674,Order!AW261=Order!$AS$719),TRUE,FALSE)</f>
        <v>0</v>
      </c>
      <c r="AI111" s="167" t="b">
        <f t="shared" si="3"/>
        <v>0</v>
      </c>
      <c r="AJ111" s="146"/>
      <c r="AK111" s="149" t="b">
        <f t="shared" si="1"/>
        <v>0</v>
      </c>
      <c r="AL111" s="149" t="b">
        <f t="shared" si="2"/>
        <v>0</v>
      </c>
    </row>
    <row r="112" spans="1:38" ht="7.5" customHeight="1" thickBo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6" ht="10.25" customHeight="1">
      <c r="A113" s="21"/>
      <c r="B113" s="152"/>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c r="AA113" s="153"/>
      <c r="AB113" s="153"/>
      <c r="AC113" s="153"/>
      <c r="AD113" s="153"/>
      <c r="AE113" s="154"/>
      <c r="AF113" s="21"/>
    </row>
    <row r="114" spans="1:36" ht="20.149999999999999" customHeight="1">
      <c r="A114" s="21"/>
      <c r="B114" s="155"/>
      <c r="C114" s="427" t="s">
        <v>72</v>
      </c>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7"/>
      <c r="AB114" s="427"/>
      <c r="AC114" s="427"/>
      <c r="AD114" s="427"/>
      <c r="AE114" s="156"/>
      <c r="AF114" s="21"/>
    </row>
    <row r="115" spans="1:36" ht="10.25" customHeight="1" thickBot="1">
      <c r="A115" s="21"/>
      <c r="B115" s="157"/>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9"/>
      <c r="AF115" s="21"/>
    </row>
    <row r="116" spans="1:36" ht="10.2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6" ht="20.149999999999999" customHeight="1">
      <c r="A117" s="53"/>
      <c r="B117" s="334" t="str" cm="1">
        <f t="array" ref="B117">IFERROR(_xlfn.IFS(Order!Y156=TRUE,AH117,Order!Y162=TRUE,AI117,Order!U164=TRUE,#REF!),"No payment preference selected")</f>
        <v>No payment preference selected</v>
      </c>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21"/>
      <c r="AH117" s="76" t="s">
        <v>830</v>
      </c>
      <c r="AI117" s="76" t="s">
        <v>831</v>
      </c>
      <c r="AJ117" s="76" t="s">
        <v>830</v>
      </c>
    </row>
    <row r="118" spans="1:36" ht="7.5" customHeight="1" thickBo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6" ht="10.25" customHeight="1">
      <c r="A119" s="21"/>
      <c r="B119" s="152"/>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c r="AD119" s="153"/>
      <c r="AE119" s="154"/>
      <c r="AF119" s="21"/>
    </row>
    <row r="120" spans="1:36" ht="20.149999999999999" customHeight="1">
      <c r="A120" s="21"/>
      <c r="B120" s="155"/>
      <c r="C120" s="427" t="s">
        <v>832</v>
      </c>
      <c r="D120" s="427"/>
      <c r="E120" s="427"/>
      <c r="F120" s="427"/>
      <c r="G120" s="427"/>
      <c r="H120" s="427"/>
      <c r="I120" s="427"/>
      <c r="J120" s="427"/>
      <c r="K120" s="427"/>
      <c r="L120" s="427"/>
      <c r="M120" s="427"/>
      <c r="N120" s="427"/>
      <c r="O120" s="427"/>
      <c r="P120" s="427"/>
      <c r="Q120" s="427"/>
      <c r="R120" s="427"/>
      <c r="S120" s="427"/>
      <c r="T120" s="427"/>
      <c r="U120" s="427"/>
      <c r="V120" s="427"/>
      <c r="W120" s="427"/>
      <c r="X120" s="427"/>
      <c r="Y120" s="427"/>
      <c r="Z120" s="427"/>
      <c r="AA120" s="427"/>
      <c r="AB120" s="427"/>
      <c r="AC120" s="427"/>
      <c r="AD120" s="427"/>
      <c r="AE120" s="156"/>
      <c r="AF120" s="21"/>
    </row>
    <row r="121" spans="1:36" ht="10.25" customHeight="1" thickBot="1">
      <c r="A121" s="21"/>
      <c r="B121" s="157"/>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9"/>
      <c r="AF121" s="21"/>
    </row>
    <row r="122" spans="1:36" ht="10.2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6" ht="20.149999999999999" customHeight="1">
      <c r="A123" s="53"/>
      <c r="B123" s="334" t="str">
        <f>IF(Order!Y137=TRUE,"OPT IN","OPT OUT")</f>
        <v>OPT OUT</v>
      </c>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21"/>
      <c r="AI123" s="76"/>
    </row>
    <row r="124" spans="1:36" ht="7.5" customHeight="1" thickBo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6" ht="10.25" customHeight="1">
      <c r="A125" s="21"/>
      <c r="B125" s="152"/>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4"/>
      <c r="AF125" s="21"/>
    </row>
    <row r="126" spans="1:36" ht="20.149999999999999" customHeight="1">
      <c r="A126" s="21"/>
      <c r="B126" s="155"/>
      <c r="C126" s="427" t="s">
        <v>833</v>
      </c>
      <c r="D126" s="427"/>
      <c r="E126" s="427"/>
      <c r="F126" s="427"/>
      <c r="G126" s="427"/>
      <c r="H126" s="427"/>
      <c r="I126" s="427"/>
      <c r="J126" s="427"/>
      <c r="K126" s="427"/>
      <c r="L126" s="427"/>
      <c r="M126" s="427"/>
      <c r="N126" s="427"/>
      <c r="O126" s="427"/>
      <c r="P126" s="427"/>
      <c r="Q126" s="427"/>
      <c r="R126" s="427"/>
      <c r="S126" s="427"/>
      <c r="T126" s="427"/>
      <c r="U126" s="427"/>
      <c r="V126" s="427"/>
      <c r="W126" s="427"/>
      <c r="X126" s="427"/>
      <c r="Y126" s="427"/>
      <c r="Z126" s="427"/>
      <c r="AA126" s="427"/>
      <c r="AB126" s="427"/>
      <c r="AC126" s="427"/>
      <c r="AD126" s="427"/>
      <c r="AE126" s="156"/>
      <c r="AF126" s="21"/>
    </row>
    <row r="127" spans="1:36" ht="10.25" customHeight="1" thickBot="1">
      <c r="A127" s="21"/>
      <c r="B127" s="157"/>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9"/>
      <c r="AF127" s="21"/>
    </row>
    <row r="128" spans="1:36" ht="10.2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5" ht="30" customHeight="1">
      <c r="A129" s="53"/>
      <c r="B129" s="39"/>
      <c r="C129" s="443" t="s">
        <v>834</v>
      </c>
      <c r="D129" s="443"/>
      <c r="E129" s="443"/>
      <c r="F129" s="408" t="str">
        <f>IF(ISBLANK(Order!G175),"",Order!G175)</f>
        <v/>
      </c>
      <c r="G129" s="408"/>
      <c r="H129" s="408"/>
      <c r="I129" s="408"/>
      <c r="J129" s="408"/>
      <c r="K129" s="408"/>
      <c r="L129" s="408"/>
      <c r="M129" s="408"/>
      <c r="N129" s="408"/>
      <c r="O129" s="408"/>
      <c r="P129" s="408"/>
      <c r="Q129" s="408"/>
      <c r="R129" s="408"/>
      <c r="S129" s="408"/>
      <c r="T129" s="408"/>
      <c r="U129" s="39"/>
      <c r="V129" s="443" t="s">
        <v>41</v>
      </c>
      <c r="W129" s="443"/>
      <c r="X129" s="443"/>
      <c r="Y129" s="780" t="str">
        <f>IF(ISBLANK(Order!W175),"",Order!W175)</f>
        <v/>
      </c>
      <c r="Z129" s="780"/>
      <c r="AA129" s="780"/>
      <c r="AB129" s="780"/>
      <c r="AC129" s="780"/>
      <c r="AD129" s="780"/>
      <c r="AE129" s="39"/>
      <c r="AF129" s="21"/>
      <c r="AI129" s="76"/>
    </row>
    <row r="130" spans="1:35" ht="7.5" customHeight="1" thickBo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5" ht="10.25" customHeight="1">
      <c r="A131" s="21"/>
      <c r="B131" s="152"/>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c r="AA131" s="153"/>
      <c r="AB131" s="153"/>
      <c r="AC131" s="153"/>
      <c r="AD131" s="153"/>
      <c r="AE131" s="154"/>
      <c r="AF131" s="21"/>
    </row>
    <row r="132" spans="1:35" ht="20.149999999999999" customHeight="1">
      <c r="A132" s="21"/>
      <c r="B132" s="155"/>
      <c r="C132" s="427" t="s">
        <v>835</v>
      </c>
      <c r="D132" s="427"/>
      <c r="E132" s="427"/>
      <c r="F132" s="427"/>
      <c r="G132" s="427"/>
      <c r="H132" s="427"/>
      <c r="I132" s="427"/>
      <c r="J132" s="427"/>
      <c r="K132" s="427"/>
      <c r="L132" s="427"/>
      <c r="M132" s="427"/>
      <c r="N132" s="427"/>
      <c r="O132" s="427"/>
      <c r="P132" s="427"/>
      <c r="Q132" s="427"/>
      <c r="R132" s="427"/>
      <c r="S132" s="427"/>
      <c r="T132" s="427"/>
      <c r="U132" s="427"/>
      <c r="V132" s="427"/>
      <c r="W132" s="427"/>
      <c r="X132" s="427"/>
      <c r="Y132" s="427"/>
      <c r="Z132" s="427"/>
      <c r="AA132" s="427"/>
      <c r="AB132" s="427"/>
      <c r="AC132" s="427"/>
      <c r="AD132" s="427"/>
      <c r="AE132" s="156"/>
      <c r="AF132" s="21"/>
    </row>
    <row r="133" spans="1:35" ht="10.25" customHeight="1" thickBot="1">
      <c r="A133" s="21"/>
      <c r="B133" s="157"/>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9"/>
      <c r="AF133" s="21"/>
    </row>
    <row r="134" spans="1:35" ht="10.2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5" ht="50.15" customHeight="1">
      <c r="A135" s="53"/>
      <c r="B135" s="381" t="str">
        <f>IF(ISBLANK(Order!C144),"",Order!C144)</f>
        <v/>
      </c>
      <c r="C135" s="382"/>
      <c r="D135" s="382"/>
      <c r="E135" s="382"/>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3"/>
      <c r="AF135" s="21"/>
      <c r="AI135" s="76"/>
    </row>
    <row r="136" spans="1:35" ht="10.25" customHeight="1" thickBot="1">
      <c r="A136" s="53"/>
      <c r="B136" s="9"/>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21"/>
    </row>
    <row r="137" spans="1:35" ht="10.25" customHeight="1">
      <c r="A137" s="21"/>
      <c r="B137" s="152"/>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53"/>
      <c r="AB137" s="153"/>
      <c r="AC137" s="153"/>
      <c r="AD137" s="153"/>
      <c r="AE137" s="154"/>
      <c r="AF137" s="21"/>
    </row>
    <row r="138" spans="1:35" ht="20.149999999999999" customHeight="1">
      <c r="A138" s="21"/>
      <c r="B138" s="155"/>
      <c r="C138" s="427" t="s">
        <v>836</v>
      </c>
      <c r="D138" s="427"/>
      <c r="E138" s="427"/>
      <c r="F138" s="427"/>
      <c r="G138" s="427"/>
      <c r="H138" s="427"/>
      <c r="I138" s="427"/>
      <c r="J138" s="427"/>
      <c r="K138" s="427"/>
      <c r="L138" s="427"/>
      <c r="M138" s="427"/>
      <c r="N138" s="427"/>
      <c r="O138" s="427"/>
      <c r="P138" s="427"/>
      <c r="Q138" s="427"/>
      <c r="R138" s="427"/>
      <c r="S138" s="427"/>
      <c r="T138" s="427"/>
      <c r="U138" s="427"/>
      <c r="V138" s="427"/>
      <c r="W138" s="427"/>
      <c r="X138" s="427"/>
      <c r="Y138" s="427"/>
      <c r="Z138" s="427"/>
      <c r="AA138" s="427"/>
      <c r="AB138" s="427"/>
      <c r="AC138" s="427"/>
      <c r="AD138" s="427"/>
      <c r="AE138" s="156"/>
      <c r="AF138" s="21"/>
    </row>
    <row r="139" spans="1:35" ht="10.25" customHeight="1" thickBot="1">
      <c r="A139" s="21"/>
      <c r="B139" s="157"/>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9"/>
      <c r="AF139" s="21"/>
    </row>
    <row r="140" spans="1:35" ht="7.2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5" ht="20.149999999999999" customHeight="1">
      <c r="A141" s="21"/>
      <c r="B141" s="31"/>
      <c r="C141" s="31"/>
      <c r="D141" s="31"/>
      <c r="E141" s="31"/>
      <c r="F141" s="31"/>
      <c r="G141" s="31"/>
      <c r="H141" s="21"/>
      <c r="I141" s="21"/>
      <c r="J141" s="21"/>
      <c r="K141" s="21"/>
      <c r="L141" s="21"/>
      <c r="M141" s="21"/>
      <c r="N141" s="21"/>
      <c r="O141" s="21"/>
      <c r="P141" s="21"/>
      <c r="Q141" s="376" t="s">
        <v>151</v>
      </c>
      <c r="R141" s="376"/>
      <c r="S141" s="376"/>
      <c r="T141" s="376"/>
      <c r="U141" s="376"/>
      <c r="V141" s="376"/>
      <c r="W141" s="457" t="s">
        <v>385</v>
      </c>
      <c r="X141" s="347"/>
      <c r="Y141" s="347"/>
      <c r="Z141" s="403" t="s">
        <v>152</v>
      </c>
      <c r="AA141" s="403"/>
      <c r="AB141" s="403"/>
      <c r="AC141" s="403"/>
      <c r="AD141" s="403"/>
      <c r="AE141" s="403"/>
      <c r="AF141" s="21"/>
    </row>
    <row r="142" spans="1:35" ht="20.149999999999999" customHeight="1">
      <c r="A142" s="21"/>
      <c r="B142" s="31"/>
      <c r="C142" s="32"/>
      <c r="D142" s="32"/>
      <c r="E142" s="32"/>
      <c r="F142" s="32"/>
      <c r="G142" s="32"/>
      <c r="H142" s="32"/>
      <c r="I142" s="32"/>
      <c r="J142" s="32"/>
      <c r="K142" s="32"/>
      <c r="L142" s="32"/>
      <c r="M142" s="21"/>
      <c r="N142" s="21"/>
      <c r="O142" s="21"/>
      <c r="P142" s="21"/>
      <c r="Q142" s="347" t="s">
        <v>66</v>
      </c>
      <c r="R142" s="347"/>
      <c r="S142" s="347"/>
      <c r="T142" s="347" t="s">
        <v>67</v>
      </c>
      <c r="U142" s="347"/>
      <c r="V142" s="347"/>
      <c r="W142" s="347"/>
      <c r="X142" s="347"/>
      <c r="Y142" s="347"/>
      <c r="Z142" s="347" t="s">
        <v>66</v>
      </c>
      <c r="AA142" s="347"/>
      <c r="AB142" s="347"/>
      <c r="AC142" s="347" t="s">
        <v>67</v>
      </c>
      <c r="AD142" s="347"/>
      <c r="AE142" s="347"/>
      <c r="AF142" s="21"/>
      <c r="AH142" s="202" t="s">
        <v>837</v>
      </c>
    </row>
    <row r="143" spans="1:35" ht="7.25" customHeight="1">
      <c r="A143" s="21"/>
      <c r="B143" s="32"/>
      <c r="C143" s="32"/>
      <c r="D143" s="32"/>
      <c r="E143" s="32"/>
      <c r="F143" s="32"/>
      <c r="G143" s="32"/>
      <c r="H143" s="32"/>
      <c r="I143" s="32"/>
      <c r="J143" s="32"/>
      <c r="K143" s="32"/>
      <c r="L143" s="32"/>
      <c r="M143" s="21"/>
      <c r="N143" s="21"/>
      <c r="O143" s="21"/>
      <c r="P143" s="21"/>
      <c r="Q143" s="21"/>
      <c r="R143" s="21"/>
      <c r="S143" s="21"/>
      <c r="T143" s="21"/>
      <c r="U143" s="21"/>
      <c r="V143" s="21"/>
      <c r="W143" s="21"/>
      <c r="X143" s="21"/>
      <c r="Y143" s="21"/>
      <c r="Z143" s="21"/>
      <c r="AA143" s="21"/>
      <c r="AB143" s="21"/>
      <c r="AC143" s="21"/>
      <c r="AD143" s="21"/>
      <c r="AE143" s="21"/>
      <c r="AF143" s="21"/>
    </row>
    <row r="144" spans="1:35" ht="22.25" customHeight="1">
      <c r="A144" s="53"/>
      <c r="B144" s="348" t="s">
        <v>386</v>
      </c>
      <c r="C144" s="348"/>
      <c r="D144" s="348"/>
      <c r="E144" s="348"/>
      <c r="F144" s="348"/>
      <c r="G144" s="348"/>
      <c r="H144" s="348"/>
      <c r="I144" s="348"/>
      <c r="J144" s="348"/>
      <c r="K144" s="348"/>
      <c r="L144" s="348"/>
      <c r="M144" s="348"/>
      <c r="N144" s="348"/>
      <c r="O144" s="348"/>
      <c r="P144" s="348"/>
      <c r="Q144" s="333">
        <f>Order!Q686</f>
        <v>35.549999999999997</v>
      </c>
      <c r="R144" s="333"/>
      <c r="S144" s="333"/>
      <c r="T144" s="333">
        <f>Order!T686</f>
        <v>39.816000000000003</v>
      </c>
      <c r="U144" s="333"/>
      <c r="V144" s="333"/>
      <c r="W144" s="348">
        <f>Order!W686</f>
        <v>0</v>
      </c>
      <c r="X144" s="348"/>
      <c r="Y144" s="348"/>
      <c r="Z144" s="333">
        <f>Order!Z686</f>
        <v>0</v>
      </c>
      <c r="AA144" s="333"/>
      <c r="AB144" s="333"/>
      <c r="AC144" s="333">
        <f>Order!AC686</f>
        <v>0</v>
      </c>
      <c r="AD144" s="333"/>
      <c r="AE144" s="333"/>
      <c r="AF144" s="21"/>
      <c r="AH144" s="76" t="b">
        <f>OR(W144&gt;0,W148&gt;0)</f>
        <v>0</v>
      </c>
    </row>
    <row r="145" spans="1:32" ht="5.1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ht="5.15" customHeight="1">
      <c r="A146" s="21"/>
      <c r="B146" s="21"/>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21"/>
      <c r="AF146" s="21"/>
    </row>
    <row r="147" spans="1:32" ht="5.1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ht="22.25" customHeight="1">
      <c r="A148" s="53"/>
      <c r="B148" s="348" t="s">
        <v>388</v>
      </c>
      <c r="C148" s="348"/>
      <c r="D148" s="348"/>
      <c r="E148" s="348"/>
      <c r="F148" s="348"/>
      <c r="G148" s="348"/>
      <c r="H148" s="348"/>
      <c r="I148" s="348"/>
      <c r="J148" s="348"/>
      <c r="K148" s="348"/>
      <c r="L148" s="348"/>
      <c r="M148" s="348"/>
      <c r="N148" s="348"/>
      <c r="O148" s="348"/>
      <c r="P148" s="348"/>
      <c r="Q148" s="333">
        <f>Order!Q690</f>
        <v>53.66</v>
      </c>
      <c r="R148" s="333"/>
      <c r="S148" s="333"/>
      <c r="T148" s="333">
        <f>Order!T690</f>
        <v>60.099200000000003</v>
      </c>
      <c r="U148" s="333"/>
      <c r="V148" s="333"/>
      <c r="W148" s="348">
        <f>Order!W690</f>
        <v>0</v>
      </c>
      <c r="X148" s="348"/>
      <c r="Y148" s="348"/>
      <c r="Z148" s="333">
        <f>Order!Z690</f>
        <v>0</v>
      </c>
      <c r="AA148" s="333"/>
      <c r="AB148" s="333"/>
      <c r="AC148" s="333">
        <f>Order!AC690</f>
        <v>0</v>
      </c>
      <c r="AD148" s="333"/>
      <c r="AE148" s="333"/>
      <c r="AF148" s="21"/>
    </row>
    <row r="149" spans="1:32" ht="5.1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33"/>
      <c r="AD149" s="33"/>
      <c r="AE149" s="33"/>
      <c r="AF149" s="21"/>
    </row>
    <row r="150" spans="1:32" ht="31.5" customHeight="1">
      <c r="A150" s="21"/>
      <c r="B150" s="21"/>
      <c r="C150" s="410" t="s">
        <v>390</v>
      </c>
      <c r="D150" s="725"/>
      <c r="E150" s="725"/>
      <c r="F150" s="725"/>
      <c r="G150" s="725"/>
      <c r="H150" s="725"/>
      <c r="I150" s="725"/>
      <c r="J150" s="725"/>
      <c r="K150" s="725"/>
      <c r="L150" s="725"/>
      <c r="M150" s="725"/>
      <c r="N150" s="412"/>
      <c r="O150" s="349" t="s">
        <v>391</v>
      </c>
      <c r="P150" s="721"/>
      <c r="Q150" s="721"/>
      <c r="R150" s="721"/>
      <c r="S150" s="721"/>
      <c r="T150" s="721"/>
      <c r="U150" s="721"/>
      <c r="V150" s="721"/>
      <c r="W150" s="721"/>
      <c r="X150" s="721"/>
      <c r="Y150" s="721"/>
      <c r="Z150" s="350"/>
      <c r="AA150" s="349" t="s">
        <v>392</v>
      </c>
      <c r="AB150" s="721"/>
      <c r="AC150" s="721"/>
      <c r="AD150" s="350"/>
      <c r="AE150" s="33"/>
      <c r="AF150" s="21"/>
    </row>
    <row r="151" spans="1:32" ht="31.5" customHeight="1">
      <c r="A151" s="21"/>
      <c r="B151" s="21"/>
      <c r="C151" s="722" t="s">
        <v>394</v>
      </c>
      <c r="D151" s="723"/>
      <c r="E151" s="724"/>
      <c r="F151" s="460" t="s">
        <v>322</v>
      </c>
      <c r="G151" s="460"/>
      <c r="H151" s="460"/>
      <c r="I151" s="349" t="s">
        <v>395</v>
      </c>
      <c r="J151" s="721"/>
      <c r="K151" s="721"/>
      <c r="L151" s="721"/>
      <c r="M151" s="721"/>
      <c r="N151" s="350"/>
      <c r="O151" s="349">
        <v>8</v>
      </c>
      <c r="P151" s="350"/>
      <c r="Q151" s="349">
        <v>10</v>
      </c>
      <c r="R151" s="350"/>
      <c r="S151" s="349">
        <v>12</v>
      </c>
      <c r="T151" s="350"/>
      <c r="U151" s="349">
        <v>15</v>
      </c>
      <c r="V151" s="350"/>
      <c r="W151" s="349">
        <v>18</v>
      </c>
      <c r="X151" s="350"/>
      <c r="Y151" s="349">
        <v>24</v>
      </c>
      <c r="Z151" s="350"/>
      <c r="AA151" s="349" t="str">
        <f>"8 - 15"</f>
        <v>8 - 15</v>
      </c>
      <c r="AB151" s="350"/>
      <c r="AC151" s="349" t="s">
        <v>396</v>
      </c>
      <c r="AD151" s="350"/>
      <c r="AE151" s="21"/>
      <c r="AF151" s="21"/>
    </row>
    <row r="152" spans="1:32" ht="25.25" customHeight="1">
      <c r="A152" s="21"/>
      <c r="B152" s="21"/>
      <c r="C152" s="732">
        <v>1</v>
      </c>
      <c r="D152" s="490"/>
      <c r="E152" s="733"/>
      <c r="F152" s="726" t="str">
        <f>IF(ISBLANK(Order!F694),"",Order!F694)</f>
        <v/>
      </c>
      <c r="G152" s="726"/>
      <c r="H152" s="726"/>
      <c r="I152" s="727" t="str">
        <f>IF(ISBLANK(Order!I694),"",Order!I694)</f>
        <v/>
      </c>
      <c r="J152" s="728"/>
      <c r="K152" s="728"/>
      <c r="L152" s="728"/>
      <c r="M152" s="728"/>
      <c r="N152" s="729"/>
      <c r="O152" s="730">
        <f>Order!O694</f>
        <v>0</v>
      </c>
      <c r="P152" s="731"/>
      <c r="Q152" s="730">
        <f>Order!Q694</f>
        <v>0</v>
      </c>
      <c r="R152" s="731"/>
      <c r="S152" s="730">
        <f>Order!S694</f>
        <v>0</v>
      </c>
      <c r="T152" s="731"/>
      <c r="U152" s="730">
        <f>Order!U694</f>
        <v>0</v>
      </c>
      <c r="V152" s="731"/>
      <c r="W152" s="730">
        <f>Order!W694</f>
        <v>0</v>
      </c>
      <c r="X152" s="731"/>
      <c r="Y152" s="730">
        <f>Order!Y694</f>
        <v>0</v>
      </c>
      <c r="Z152" s="731"/>
      <c r="AA152" s="423">
        <f>SUM(O152:V152)</f>
        <v>0</v>
      </c>
      <c r="AB152" s="424"/>
      <c r="AC152" s="425">
        <f>SUM(W152:Z152)</f>
        <v>0</v>
      </c>
      <c r="AD152" s="426"/>
      <c r="AE152" s="21"/>
      <c r="AF152" s="21"/>
    </row>
    <row r="153" spans="1:32" ht="25.25" customHeight="1">
      <c r="A153" s="21"/>
      <c r="B153" s="21"/>
      <c r="C153" s="732">
        <v>2</v>
      </c>
      <c r="D153" s="490"/>
      <c r="E153" s="733"/>
      <c r="F153" s="726" t="str">
        <f>IF(ISBLANK(Order!F695),"",Order!F695)</f>
        <v/>
      </c>
      <c r="G153" s="726"/>
      <c r="H153" s="726"/>
      <c r="I153" s="727" t="str">
        <f>IF(ISBLANK(Order!I695),"",Order!I695)</f>
        <v/>
      </c>
      <c r="J153" s="728"/>
      <c r="K153" s="728"/>
      <c r="L153" s="728"/>
      <c r="M153" s="728"/>
      <c r="N153" s="729"/>
      <c r="O153" s="730">
        <f>Order!O695</f>
        <v>0</v>
      </c>
      <c r="P153" s="731"/>
      <c r="Q153" s="730">
        <f>Order!Q695</f>
        <v>0</v>
      </c>
      <c r="R153" s="731"/>
      <c r="S153" s="730">
        <f>Order!S695</f>
        <v>0</v>
      </c>
      <c r="T153" s="731"/>
      <c r="U153" s="730">
        <f>Order!U695</f>
        <v>0</v>
      </c>
      <c r="V153" s="731"/>
      <c r="W153" s="730">
        <f>Order!W695</f>
        <v>0</v>
      </c>
      <c r="X153" s="731"/>
      <c r="Y153" s="730">
        <f>Order!Y695</f>
        <v>0</v>
      </c>
      <c r="Z153" s="731"/>
      <c r="AA153" s="423">
        <f>SUM(O153:V153)</f>
        <v>0</v>
      </c>
      <c r="AB153" s="424"/>
      <c r="AC153" s="425">
        <f>SUM(W153:Z153)</f>
        <v>0</v>
      </c>
      <c r="AD153" s="426"/>
      <c r="AE153" s="21"/>
      <c r="AF153" s="21"/>
    </row>
    <row r="154" spans="1:32" ht="25.25" customHeight="1">
      <c r="A154" s="21"/>
      <c r="B154" s="21"/>
      <c r="C154" s="732">
        <v>3</v>
      </c>
      <c r="D154" s="490"/>
      <c r="E154" s="733"/>
      <c r="F154" s="726" t="str">
        <f>IF(ISBLANK(Order!F696),"",Order!F696)</f>
        <v/>
      </c>
      <c r="G154" s="726"/>
      <c r="H154" s="726"/>
      <c r="I154" s="727" t="str">
        <f>IF(ISBLANK(Order!I696),"",Order!I696)</f>
        <v/>
      </c>
      <c r="J154" s="728"/>
      <c r="K154" s="728"/>
      <c r="L154" s="728"/>
      <c r="M154" s="728"/>
      <c r="N154" s="729"/>
      <c r="O154" s="730">
        <f>Order!O696</f>
        <v>0</v>
      </c>
      <c r="P154" s="731"/>
      <c r="Q154" s="730">
        <f>Order!Q696</f>
        <v>0</v>
      </c>
      <c r="R154" s="731"/>
      <c r="S154" s="730">
        <f>Order!S696</f>
        <v>0</v>
      </c>
      <c r="T154" s="731"/>
      <c r="U154" s="730">
        <f>Order!U696</f>
        <v>0</v>
      </c>
      <c r="V154" s="731"/>
      <c r="W154" s="730">
        <f>Order!W696</f>
        <v>0</v>
      </c>
      <c r="X154" s="731"/>
      <c r="Y154" s="730">
        <f>Order!Y696</f>
        <v>0</v>
      </c>
      <c r="Z154" s="731"/>
      <c r="AA154" s="423">
        <f>SUM(O154:V154)</f>
        <v>0</v>
      </c>
      <c r="AB154" s="424"/>
      <c r="AC154" s="425">
        <f>SUM(W154:Z154)</f>
        <v>0</v>
      </c>
      <c r="AD154" s="426"/>
      <c r="AE154" s="21"/>
      <c r="AF154" s="21"/>
    </row>
    <row r="155" spans="1:32" ht="25.25" customHeight="1">
      <c r="A155" s="21"/>
      <c r="B155" s="21"/>
      <c r="C155" s="732">
        <v>4</v>
      </c>
      <c r="D155" s="490"/>
      <c r="E155" s="733"/>
      <c r="F155" s="726" t="str">
        <f>IF(ISBLANK(Order!F697),"",Order!F697)</f>
        <v/>
      </c>
      <c r="G155" s="726"/>
      <c r="H155" s="726"/>
      <c r="I155" s="727" t="str">
        <f>IF(ISBLANK(Order!I697),"",Order!I697)</f>
        <v/>
      </c>
      <c r="J155" s="728"/>
      <c r="K155" s="728"/>
      <c r="L155" s="728"/>
      <c r="M155" s="728"/>
      <c r="N155" s="729"/>
      <c r="O155" s="730">
        <f>Order!O697</f>
        <v>0</v>
      </c>
      <c r="P155" s="731"/>
      <c r="Q155" s="730">
        <f>Order!Q697</f>
        <v>0</v>
      </c>
      <c r="R155" s="731"/>
      <c r="S155" s="730">
        <f>Order!S697</f>
        <v>0</v>
      </c>
      <c r="T155" s="731"/>
      <c r="U155" s="730">
        <f>Order!U697</f>
        <v>0</v>
      </c>
      <c r="V155" s="731"/>
      <c r="W155" s="730">
        <f>Order!W697</f>
        <v>0</v>
      </c>
      <c r="X155" s="731"/>
      <c r="Y155" s="730">
        <f>Order!Y697</f>
        <v>0</v>
      </c>
      <c r="Z155" s="731"/>
      <c r="AA155" s="423">
        <f>SUM(O155:V155)</f>
        <v>0</v>
      </c>
      <c r="AB155" s="424"/>
      <c r="AC155" s="425">
        <f>SUM(W155:Z155)</f>
        <v>0</v>
      </c>
      <c r="AD155" s="426"/>
      <c r="AE155" s="21"/>
      <c r="AF155" s="21"/>
    </row>
    <row r="156" spans="1:32" ht="25.25" customHeight="1">
      <c r="A156" s="21"/>
      <c r="B156" s="21"/>
      <c r="C156" s="732">
        <v>5</v>
      </c>
      <c r="D156" s="490"/>
      <c r="E156" s="733"/>
      <c r="F156" s="726" t="str">
        <f>IF(ISBLANK(Order!F698),"",Order!F698)</f>
        <v/>
      </c>
      <c r="G156" s="726"/>
      <c r="H156" s="726"/>
      <c r="I156" s="727" t="str">
        <f>IF(ISBLANK(Order!I698),"",Order!I698)</f>
        <v/>
      </c>
      <c r="J156" s="728"/>
      <c r="K156" s="728"/>
      <c r="L156" s="728"/>
      <c r="M156" s="728"/>
      <c r="N156" s="729"/>
      <c r="O156" s="730">
        <f>Order!O698</f>
        <v>0</v>
      </c>
      <c r="P156" s="731"/>
      <c r="Q156" s="730">
        <f>Order!Q698</f>
        <v>0</v>
      </c>
      <c r="R156" s="731"/>
      <c r="S156" s="730">
        <f>Order!S698</f>
        <v>0</v>
      </c>
      <c r="T156" s="731"/>
      <c r="U156" s="730">
        <f>Order!U698</f>
        <v>0</v>
      </c>
      <c r="V156" s="731"/>
      <c r="W156" s="730">
        <f>Order!W698</f>
        <v>0</v>
      </c>
      <c r="X156" s="731"/>
      <c r="Y156" s="730">
        <f>Order!Y698</f>
        <v>0</v>
      </c>
      <c r="Z156" s="731"/>
      <c r="AA156" s="423">
        <f>SUM(O156:V156)</f>
        <v>0</v>
      </c>
      <c r="AB156" s="424"/>
      <c r="AC156" s="425">
        <f>SUM(W156:Z156)</f>
        <v>0</v>
      </c>
      <c r="AD156" s="426"/>
      <c r="AE156" s="21"/>
      <c r="AF156" s="21"/>
    </row>
    <row r="157" spans="1:32" ht="20.149999999999999" customHeight="1" thickBo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ht="10.25" customHeight="1">
      <c r="A158" s="21"/>
      <c r="B158" s="152"/>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c r="AA158" s="153"/>
      <c r="AB158" s="153"/>
      <c r="AC158" s="153"/>
      <c r="AD158" s="153"/>
      <c r="AE158" s="154"/>
      <c r="AF158" s="21"/>
    </row>
    <row r="159" spans="1:32" ht="20.149999999999999" customHeight="1">
      <c r="A159" s="21"/>
      <c r="B159" s="155"/>
      <c r="C159" s="427" t="s">
        <v>469</v>
      </c>
      <c r="D159" s="427"/>
      <c r="E159" s="427"/>
      <c r="F159" s="427"/>
      <c r="G159" s="427"/>
      <c r="H159" s="427"/>
      <c r="I159" s="427"/>
      <c r="J159" s="427"/>
      <c r="K159" s="427"/>
      <c r="L159" s="427"/>
      <c r="M159" s="427"/>
      <c r="N159" s="427"/>
      <c r="O159" s="427"/>
      <c r="P159" s="427"/>
      <c r="Q159" s="427"/>
      <c r="R159" s="427"/>
      <c r="S159" s="427"/>
      <c r="T159" s="427"/>
      <c r="U159" s="427"/>
      <c r="V159" s="427"/>
      <c r="W159" s="427"/>
      <c r="X159" s="427"/>
      <c r="Y159" s="427"/>
      <c r="Z159" s="427"/>
      <c r="AA159" s="427"/>
      <c r="AB159" s="427"/>
      <c r="AC159" s="427"/>
      <c r="AD159" s="427"/>
      <c r="AE159" s="156"/>
      <c r="AF159" s="21"/>
    </row>
    <row r="160" spans="1:32" ht="10.25" customHeight="1" thickBot="1">
      <c r="A160" s="21"/>
      <c r="B160" s="157"/>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9"/>
      <c r="AF160" s="21"/>
    </row>
    <row r="161" spans="1:38" ht="10.2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8" ht="35.15" customHeight="1">
      <c r="A162" s="21"/>
      <c r="B162" s="21"/>
      <c r="C162" s="2"/>
      <c r="D162" s="781" t="s">
        <v>470</v>
      </c>
      <c r="E162" s="781"/>
      <c r="F162" s="781"/>
      <c r="G162" s="781"/>
      <c r="H162" s="618"/>
      <c r="I162" s="592" t="s">
        <v>471</v>
      </c>
      <c r="J162" s="592"/>
      <c r="K162" s="592"/>
      <c r="L162" s="591" t="s">
        <v>472</v>
      </c>
      <c r="M162" s="591"/>
      <c r="N162" s="591"/>
      <c r="O162" s="592" t="s">
        <v>473</v>
      </c>
      <c r="P162" s="592"/>
      <c r="Q162" s="592"/>
      <c r="R162" s="591" t="s">
        <v>474</v>
      </c>
      <c r="S162" s="591"/>
      <c r="T162" s="591"/>
      <c r="U162" s="592" t="s">
        <v>475</v>
      </c>
      <c r="V162" s="592"/>
      <c r="W162" s="592"/>
      <c r="X162" s="591" t="s">
        <v>476</v>
      </c>
      <c r="Y162" s="591"/>
      <c r="Z162" s="591"/>
      <c r="AA162" s="592" t="s">
        <v>477</v>
      </c>
      <c r="AB162" s="592"/>
      <c r="AC162" s="607"/>
      <c r="AD162" s="3"/>
      <c r="AE162" s="21"/>
      <c r="AF162" s="21"/>
      <c r="AG162" s="147"/>
      <c r="AH162" s="202" t="s">
        <v>838</v>
      </c>
      <c r="AI162" s="147"/>
      <c r="AJ162" s="147"/>
      <c r="AK162" s="147"/>
      <c r="AL162" s="148"/>
    </row>
    <row r="163" spans="1:38" ht="35.15" customHeight="1">
      <c r="A163" s="21"/>
      <c r="B163" s="21"/>
      <c r="C163" s="1"/>
      <c r="D163" s="735" t="s">
        <v>483</v>
      </c>
      <c r="E163" s="735"/>
      <c r="F163" s="735"/>
      <c r="G163" s="735"/>
      <c r="H163" s="608"/>
      <c r="I163" s="610" t="s">
        <v>484</v>
      </c>
      <c r="J163" s="610"/>
      <c r="K163" s="610"/>
      <c r="L163" s="611">
        <f>Order!L814</f>
        <v>27</v>
      </c>
      <c r="M163" s="611"/>
      <c r="N163" s="611"/>
      <c r="O163" s="610">
        <f>Order!O814</f>
        <v>41.62</v>
      </c>
      <c r="P163" s="610"/>
      <c r="Q163" s="610"/>
      <c r="R163" s="611">
        <f>Order!R814</f>
        <v>55.12</v>
      </c>
      <c r="S163" s="611"/>
      <c r="T163" s="611"/>
      <c r="U163" s="610">
        <f>Order!U814</f>
        <v>83.25</v>
      </c>
      <c r="V163" s="610"/>
      <c r="W163" s="610"/>
      <c r="X163" s="611">
        <f>Order!X814</f>
        <v>139.5</v>
      </c>
      <c r="Y163" s="611"/>
      <c r="Z163" s="611"/>
      <c r="AA163" s="610" t="s">
        <v>484</v>
      </c>
      <c r="AB163" s="610"/>
      <c r="AC163" s="610"/>
      <c r="AD163" s="4"/>
      <c r="AE163" s="21"/>
      <c r="AF163" s="21"/>
      <c r="AH163" s="76" t="b">
        <f>AA167&gt;0</f>
        <v>0</v>
      </c>
    </row>
    <row r="164" spans="1:38" ht="5.1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row>
    <row r="165" spans="1:38" ht="20.149999999999999" customHeight="1">
      <c r="A165" s="21"/>
      <c r="B165" s="31"/>
      <c r="C165" s="32"/>
      <c r="D165" s="32"/>
      <c r="E165" s="32"/>
      <c r="F165" s="32"/>
      <c r="G165" s="32"/>
      <c r="H165" s="32"/>
      <c r="I165" s="32"/>
      <c r="J165" s="32"/>
      <c r="K165" s="32"/>
      <c r="L165" s="32"/>
      <c r="M165" s="21"/>
      <c r="N165" s="21"/>
      <c r="O165" s="21"/>
      <c r="P165" s="21"/>
      <c r="Q165" s="617" t="s">
        <v>485</v>
      </c>
      <c r="R165" s="617"/>
      <c r="S165" s="617"/>
      <c r="T165" s="617"/>
      <c r="U165" s="617"/>
      <c r="V165" s="368" t="s">
        <v>486</v>
      </c>
      <c r="W165" s="368"/>
      <c r="X165" s="368"/>
      <c r="Y165" s="368"/>
      <c r="Z165" s="368"/>
      <c r="AA165" s="361" t="s">
        <v>152</v>
      </c>
      <c r="AB165" s="361"/>
      <c r="AC165" s="361"/>
      <c r="AD165" s="361"/>
      <c r="AE165" s="361"/>
      <c r="AF165" s="21"/>
    </row>
    <row r="166" spans="1:38" ht="7.25" customHeight="1">
      <c r="A166" s="21"/>
      <c r="B166" s="32"/>
      <c r="C166" s="32"/>
      <c r="D166" s="32"/>
      <c r="E166" s="32"/>
      <c r="F166" s="32"/>
      <c r="G166" s="32"/>
      <c r="H166" s="32"/>
      <c r="I166" s="32"/>
      <c r="J166" s="32"/>
      <c r="K166" s="32"/>
      <c r="L166" s="32"/>
      <c r="M166" s="21"/>
      <c r="N166" s="21"/>
      <c r="O166" s="21"/>
      <c r="P166" s="21"/>
      <c r="Q166" s="21"/>
      <c r="R166" s="21"/>
      <c r="S166" s="21"/>
      <c r="T166" s="21"/>
      <c r="U166" s="21"/>
      <c r="V166" s="21"/>
      <c r="W166" s="21"/>
      <c r="X166" s="21"/>
      <c r="Y166" s="21"/>
      <c r="Z166" s="21"/>
      <c r="AA166" s="21"/>
      <c r="AB166" s="21"/>
      <c r="AC166" s="21"/>
      <c r="AD166" s="21"/>
      <c r="AE166" s="21"/>
      <c r="AF166" s="21"/>
    </row>
    <row r="167" spans="1:38" ht="22.25" customHeight="1">
      <c r="A167" s="53"/>
      <c r="B167" s="348" t="s">
        <v>487</v>
      </c>
      <c r="C167" s="348"/>
      <c r="D167" s="348"/>
      <c r="E167" s="348"/>
      <c r="F167" s="348"/>
      <c r="G167" s="348"/>
      <c r="H167" s="348"/>
      <c r="I167" s="348"/>
      <c r="J167" s="348"/>
      <c r="K167" s="348"/>
      <c r="L167" s="348"/>
      <c r="M167" s="348"/>
      <c r="N167" s="348"/>
      <c r="O167" s="348"/>
      <c r="P167" s="734"/>
      <c r="Q167" s="736">
        <f>Order!Q818</f>
        <v>0</v>
      </c>
      <c r="R167" s="737"/>
      <c r="S167" s="737"/>
      <c r="T167" s="737"/>
      <c r="U167" s="738"/>
      <c r="V167" s="620">
        <f>Order!V818</f>
        <v>0</v>
      </c>
      <c r="W167" s="348"/>
      <c r="X167" s="348"/>
      <c r="Y167" s="348"/>
      <c r="Z167" s="348"/>
      <c r="AA167" s="333">
        <f>Order!AA818</f>
        <v>0</v>
      </c>
      <c r="AB167" s="333"/>
      <c r="AC167" s="333"/>
      <c r="AD167" s="333"/>
      <c r="AE167" s="333"/>
      <c r="AF167" s="21"/>
    </row>
    <row r="168" spans="1:38" ht="7.2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row>
    <row r="169" spans="1:38" ht="60" customHeight="1">
      <c r="A169" s="53"/>
      <c r="B169" s="30"/>
      <c r="C169" s="409" t="s">
        <v>488</v>
      </c>
      <c r="D169" s="409"/>
      <c r="E169" s="409"/>
      <c r="F169" s="409"/>
      <c r="G169" s="409"/>
      <c r="H169" s="409"/>
      <c r="I169" s="409"/>
      <c r="J169" s="409"/>
      <c r="K169" s="409"/>
      <c r="L169" s="409"/>
      <c r="M169" s="409"/>
      <c r="N169" s="409"/>
      <c r="O169" s="409"/>
      <c r="P169" s="409"/>
      <c r="Q169" s="409"/>
      <c r="R169" s="409"/>
      <c r="S169" s="409"/>
      <c r="T169" s="409"/>
      <c r="U169" s="409"/>
      <c r="V169" s="409"/>
      <c r="W169" s="409"/>
      <c r="X169" s="409"/>
      <c r="Y169" s="409"/>
      <c r="Z169" s="409"/>
      <c r="AA169" s="409"/>
      <c r="AB169" s="409"/>
      <c r="AC169" s="409"/>
      <c r="AD169" s="409"/>
      <c r="AE169" s="30"/>
      <c r="AF169" s="21"/>
    </row>
    <row r="170" spans="1:38" ht="5.1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row>
    <row r="171" spans="1:38" ht="30" customHeight="1">
      <c r="A171" s="21"/>
      <c r="B171" s="21"/>
      <c r="C171" s="21"/>
      <c r="D171" s="21"/>
      <c r="E171" s="21"/>
      <c r="F171" s="21"/>
      <c r="G171" s="748" t="s">
        <v>489</v>
      </c>
      <c r="H171" s="749"/>
      <c r="I171" s="749"/>
      <c r="J171" s="749"/>
      <c r="K171" s="749"/>
      <c r="L171" s="749"/>
      <c r="M171" s="750" t="str">
        <f>IF(ISBLANK(Order!M822),"",Order!M822)</f>
        <v/>
      </c>
      <c r="N171" s="750"/>
      <c r="O171" s="750"/>
      <c r="P171" s="751"/>
      <c r="Q171" s="752" t="s">
        <v>490</v>
      </c>
      <c r="R171" s="749"/>
      <c r="S171" s="749"/>
      <c r="T171" s="749"/>
      <c r="U171" s="749"/>
      <c r="V171" s="749"/>
      <c r="W171" s="750" t="str">
        <f>IF(ISBLANK(Order!W822),"",Order!W822)</f>
        <v/>
      </c>
      <c r="X171" s="750"/>
      <c r="Y171" s="750"/>
      <c r="Z171" s="750"/>
      <c r="AA171" s="21"/>
      <c r="AB171" s="21"/>
      <c r="AC171" s="21"/>
      <c r="AD171" s="21"/>
      <c r="AE171" s="21"/>
      <c r="AF171" s="21"/>
    </row>
    <row r="172" spans="1:38" ht="30" customHeight="1">
      <c r="A172" s="21"/>
      <c r="B172" s="21"/>
      <c r="C172" s="21"/>
      <c r="D172" s="21"/>
      <c r="E172" s="21"/>
      <c r="F172" s="21"/>
      <c r="G172" s="753" t="s">
        <v>491</v>
      </c>
      <c r="H172" s="754"/>
      <c r="I172" s="754"/>
      <c r="J172" s="754"/>
      <c r="K172" s="754"/>
      <c r="L172" s="754"/>
      <c r="M172" s="750" t="str">
        <f>IF(ISBLANK(Order!M823),"",Order!M823)</f>
        <v/>
      </c>
      <c r="N172" s="750"/>
      <c r="O172" s="750"/>
      <c r="P172" s="751"/>
      <c r="Q172" s="755" t="s">
        <v>492</v>
      </c>
      <c r="R172" s="754"/>
      <c r="S172" s="754"/>
      <c r="T172" s="754"/>
      <c r="U172" s="754"/>
      <c r="V172" s="754"/>
      <c r="W172" s="750" t="str">
        <f>IF(ISBLANK(Order!W823),"",Order!W823)</f>
        <v/>
      </c>
      <c r="X172" s="750"/>
      <c r="Y172" s="750"/>
      <c r="Z172" s="750"/>
      <c r="AA172" s="21"/>
      <c r="AB172" s="21"/>
      <c r="AC172" s="21"/>
      <c r="AD172" s="21"/>
      <c r="AE172" s="21"/>
      <c r="AF172" s="21"/>
    </row>
    <row r="173" spans="1:38" ht="30" customHeight="1">
      <c r="A173" s="21"/>
      <c r="B173" s="21"/>
      <c r="C173" s="21"/>
      <c r="D173" s="21"/>
      <c r="E173" s="21"/>
      <c r="F173" s="21"/>
      <c r="G173" s="753" t="s">
        <v>493</v>
      </c>
      <c r="H173" s="754"/>
      <c r="I173" s="754"/>
      <c r="J173" s="754"/>
      <c r="K173" s="754"/>
      <c r="L173" s="754"/>
      <c r="M173" s="750" t="str">
        <f>IF(ISBLANK(Order!M824),"",Order!M824)</f>
        <v/>
      </c>
      <c r="N173" s="750"/>
      <c r="O173" s="750"/>
      <c r="P173" s="751"/>
      <c r="Q173" s="755" t="s">
        <v>494</v>
      </c>
      <c r="R173" s="754"/>
      <c r="S173" s="754"/>
      <c r="T173" s="754"/>
      <c r="U173" s="754"/>
      <c r="V173" s="754"/>
      <c r="W173" s="750" t="str">
        <f>IF(ISBLANK(Order!W824),"",Order!W824)</f>
        <v/>
      </c>
      <c r="X173" s="750"/>
      <c r="Y173" s="750"/>
      <c r="Z173" s="750"/>
      <c r="AA173" s="21"/>
      <c r="AB173" s="21"/>
      <c r="AC173" s="21"/>
      <c r="AD173" s="21"/>
      <c r="AE173" s="21"/>
      <c r="AF173" s="21"/>
    </row>
    <row r="174" spans="1:38" ht="30" customHeight="1">
      <c r="A174" s="21"/>
      <c r="B174" s="21"/>
      <c r="C174" s="21"/>
      <c r="D174" s="21"/>
      <c r="E174" s="21"/>
      <c r="F174" s="21"/>
      <c r="G174" s="753" t="s">
        <v>495</v>
      </c>
      <c r="H174" s="754"/>
      <c r="I174" s="754"/>
      <c r="J174" s="754"/>
      <c r="K174" s="754"/>
      <c r="L174" s="754"/>
      <c r="M174" s="750" t="str">
        <f>IF(ISBLANK(Order!M825),"",Order!M825)</f>
        <v/>
      </c>
      <c r="N174" s="750"/>
      <c r="O174" s="750"/>
      <c r="P174" s="751"/>
      <c r="Q174" s="755" t="s">
        <v>496</v>
      </c>
      <c r="R174" s="754"/>
      <c r="S174" s="754"/>
      <c r="T174" s="754"/>
      <c r="U174" s="754"/>
      <c r="V174" s="754"/>
      <c r="W174" s="750" t="str">
        <f>IF(ISBLANK(Order!W825),"",Order!W825)</f>
        <v/>
      </c>
      <c r="X174" s="750"/>
      <c r="Y174" s="750"/>
      <c r="Z174" s="750"/>
      <c r="AA174" s="21"/>
      <c r="AB174" s="21"/>
      <c r="AC174" s="21"/>
      <c r="AD174" s="21"/>
      <c r="AE174" s="21"/>
      <c r="AF174" s="21"/>
    </row>
    <row r="175" spans="1:38" ht="30" customHeight="1">
      <c r="A175" s="21"/>
      <c r="B175" s="21"/>
      <c r="C175" s="21"/>
      <c r="D175" s="21"/>
      <c r="E175" s="21"/>
      <c r="F175" s="21"/>
      <c r="G175" s="760" t="s">
        <v>497</v>
      </c>
      <c r="H175" s="761"/>
      <c r="I175" s="761"/>
      <c r="J175" s="761"/>
      <c r="K175" s="761"/>
      <c r="L175" s="761"/>
      <c r="M175" s="762" t="str">
        <f>IF(ISBLANK(Order!M826),"",Order!M826)</f>
        <v/>
      </c>
      <c r="N175" s="762"/>
      <c r="O175" s="762"/>
      <c r="P175" s="763"/>
      <c r="Q175" s="764" t="s">
        <v>498</v>
      </c>
      <c r="R175" s="761"/>
      <c r="S175" s="761"/>
      <c r="T175" s="761"/>
      <c r="U175" s="761"/>
      <c r="V175" s="761"/>
      <c r="W175" s="762" t="str">
        <f>IF(ISBLANK(Order!W826),"",Order!W826)</f>
        <v/>
      </c>
      <c r="X175" s="762"/>
      <c r="Y175" s="762"/>
      <c r="Z175" s="762"/>
      <c r="AA175" s="21"/>
      <c r="AB175" s="21"/>
      <c r="AC175" s="21"/>
      <c r="AD175" s="21"/>
      <c r="AE175" s="21"/>
      <c r="AF175" s="21"/>
    </row>
    <row r="176" spans="1:38" ht="5.1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row>
    <row r="177" spans="1:34" ht="20.149999999999999" customHeight="1">
      <c r="A177" s="21"/>
      <c r="B177" s="710" t="s">
        <v>499</v>
      </c>
      <c r="C177" s="710"/>
      <c r="D177" s="710"/>
      <c r="E177" s="710"/>
      <c r="F177" s="710"/>
      <c r="G177" s="710"/>
      <c r="H177" s="710"/>
      <c r="I177" s="710"/>
      <c r="J177" s="710"/>
      <c r="K177" s="710"/>
      <c r="L177" s="710"/>
      <c r="M177" s="710"/>
      <c r="N177" s="710"/>
      <c r="O177" s="710"/>
      <c r="P177" s="710"/>
      <c r="Q177" s="710"/>
      <c r="R177" s="710"/>
      <c r="S177" s="710"/>
      <c r="T177" s="710"/>
      <c r="U177" s="710"/>
      <c r="V177" s="710"/>
      <c r="W177" s="710"/>
      <c r="X177" s="710"/>
      <c r="Y177" s="710"/>
      <c r="Z177" s="710"/>
      <c r="AA177" s="710"/>
      <c r="AB177" s="710"/>
      <c r="AC177" s="710"/>
      <c r="AD177" s="710"/>
      <c r="AE177" s="710"/>
      <c r="AF177" s="21"/>
    </row>
    <row r="178" spans="1:34">
      <c r="A178" s="21"/>
      <c r="B178" s="765" t="str">
        <f>IF(ISBLANK(Order!B829),"",Order!B829)</f>
        <v/>
      </c>
      <c r="C178" s="766"/>
      <c r="D178" s="766"/>
      <c r="E178" s="766"/>
      <c r="F178" s="766"/>
      <c r="G178" s="766"/>
      <c r="H178" s="766"/>
      <c r="I178" s="766"/>
      <c r="J178" s="766"/>
      <c r="K178" s="766"/>
      <c r="L178" s="766"/>
      <c r="M178" s="766"/>
      <c r="N178" s="766"/>
      <c r="O178" s="766"/>
      <c r="P178" s="766"/>
      <c r="Q178" s="766"/>
      <c r="R178" s="766"/>
      <c r="S178" s="766"/>
      <c r="T178" s="766"/>
      <c r="U178" s="766"/>
      <c r="V178" s="766"/>
      <c r="W178" s="766"/>
      <c r="X178" s="766"/>
      <c r="Y178" s="766"/>
      <c r="Z178" s="766"/>
      <c r="AA178" s="766"/>
      <c r="AB178" s="766"/>
      <c r="AC178" s="766"/>
      <c r="AD178" s="766"/>
      <c r="AE178" s="767"/>
      <c r="AF178" s="21"/>
    </row>
    <row r="179" spans="1:34">
      <c r="A179" s="21"/>
      <c r="B179" s="768"/>
      <c r="C179" s="769"/>
      <c r="D179" s="769"/>
      <c r="E179" s="769"/>
      <c r="F179" s="769"/>
      <c r="G179" s="769"/>
      <c r="H179" s="769"/>
      <c r="I179" s="769"/>
      <c r="J179" s="769"/>
      <c r="K179" s="769"/>
      <c r="L179" s="769"/>
      <c r="M179" s="769"/>
      <c r="N179" s="769"/>
      <c r="O179" s="769"/>
      <c r="P179" s="769"/>
      <c r="Q179" s="769"/>
      <c r="R179" s="769"/>
      <c r="S179" s="769"/>
      <c r="T179" s="769"/>
      <c r="U179" s="769"/>
      <c r="V179" s="769"/>
      <c r="W179" s="769"/>
      <c r="X179" s="769"/>
      <c r="Y179" s="769"/>
      <c r="Z179" s="769"/>
      <c r="AA179" s="769"/>
      <c r="AB179" s="769"/>
      <c r="AC179" s="769"/>
      <c r="AD179" s="769"/>
      <c r="AE179" s="770"/>
      <c r="AF179" s="21"/>
    </row>
    <row r="180" spans="1:34">
      <c r="A180" s="21"/>
      <c r="B180" s="768"/>
      <c r="C180" s="769"/>
      <c r="D180" s="769"/>
      <c r="E180" s="769"/>
      <c r="F180" s="769"/>
      <c r="G180" s="769"/>
      <c r="H180" s="769"/>
      <c r="I180" s="769"/>
      <c r="J180" s="769"/>
      <c r="K180" s="769"/>
      <c r="L180" s="769"/>
      <c r="M180" s="769"/>
      <c r="N180" s="769"/>
      <c r="O180" s="769"/>
      <c r="P180" s="769"/>
      <c r="Q180" s="769"/>
      <c r="R180" s="769"/>
      <c r="S180" s="769"/>
      <c r="T180" s="769"/>
      <c r="U180" s="769"/>
      <c r="V180" s="769"/>
      <c r="W180" s="769"/>
      <c r="X180" s="769"/>
      <c r="Y180" s="769"/>
      <c r="Z180" s="769"/>
      <c r="AA180" s="769"/>
      <c r="AB180" s="769"/>
      <c r="AC180" s="769"/>
      <c r="AD180" s="769"/>
      <c r="AE180" s="770"/>
      <c r="AF180" s="21"/>
    </row>
    <row r="181" spans="1:34">
      <c r="A181" s="21"/>
      <c r="B181" s="768"/>
      <c r="C181" s="769"/>
      <c r="D181" s="769"/>
      <c r="E181" s="769"/>
      <c r="F181" s="769"/>
      <c r="G181" s="769"/>
      <c r="H181" s="769"/>
      <c r="I181" s="769"/>
      <c r="J181" s="769"/>
      <c r="K181" s="769"/>
      <c r="L181" s="769"/>
      <c r="M181" s="769"/>
      <c r="N181" s="769"/>
      <c r="O181" s="769"/>
      <c r="P181" s="769"/>
      <c r="Q181" s="769"/>
      <c r="R181" s="769"/>
      <c r="S181" s="769"/>
      <c r="T181" s="769"/>
      <c r="U181" s="769"/>
      <c r="V181" s="769"/>
      <c r="W181" s="769"/>
      <c r="X181" s="769"/>
      <c r="Y181" s="769"/>
      <c r="Z181" s="769"/>
      <c r="AA181" s="769"/>
      <c r="AB181" s="769"/>
      <c r="AC181" s="769"/>
      <c r="AD181" s="769"/>
      <c r="AE181" s="770"/>
      <c r="AF181" s="21"/>
    </row>
    <row r="182" spans="1:34">
      <c r="A182" s="21"/>
      <c r="B182" s="771"/>
      <c r="C182" s="772"/>
      <c r="D182" s="772"/>
      <c r="E182" s="772"/>
      <c r="F182" s="772"/>
      <c r="G182" s="772"/>
      <c r="H182" s="772"/>
      <c r="I182" s="772"/>
      <c r="J182" s="772"/>
      <c r="K182" s="772"/>
      <c r="L182" s="772"/>
      <c r="M182" s="772"/>
      <c r="N182" s="772"/>
      <c r="O182" s="772"/>
      <c r="P182" s="772"/>
      <c r="Q182" s="772"/>
      <c r="R182" s="772"/>
      <c r="S182" s="772"/>
      <c r="T182" s="772"/>
      <c r="U182" s="772"/>
      <c r="V182" s="772"/>
      <c r="W182" s="772"/>
      <c r="X182" s="772"/>
      <c r="Y182" s="772"/>
      <c r="Z182" s="772"/>
      <c r="AA182" s="772"/>
      <c r="AB182" s="772"/>
      <c r="AC182" s="772"/>
      <c r="AD182" s="772"/>
      <c r="AE182" s="773"/>
      <c r="AF182" s="21"/>
    </row>
    <row r="183" spans="1:34" ht="15" customHeight="1" thickBot="1">
      <c r="A183" s="53"/>
      <c r="B183" s="9"/>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21"/>
    </row>
    <row r="184" spans="1:34" ht="10.25" customHeight="1">
      <c r="A184" s="21"/>
      <c r="B184" s="152"/>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c r="AA184" s="153"/>
      <c r="AB184" s="153"/>
      <c r="AC184" s="153"/>
      <c r="AD184" s="153"/>
      <c r="AE184" s="154"/>
      <c r="AF184" s="21"/>
    </row>
    <row r="185" spans="1:34" ht="20.149999999999999" customHeight="1">
      <c r="A185" s="21"/>
      <c r="B185" s="155"/>
      <c r="C185" s="427" t="s">
        <v>272</v>
      </c>
      <c r="D185" s="427"/>
      <c r="E185" s="427"/>
      <c r="F185" s="427"/>
      <c r="G185" s="427"/>
      <c r="H185" s="427"/>
      <c r="I185" s="427"/>
      <c r="J185" s="427"/>
      <c r="K185" s="427"/>
      <c r="L185" s="427"/>
      <c r="M185" s="427"/>
      <c r="N185" s="427"/>
      <c r="O185" s="427"/>
      <c r="P185" s="427"/>
      <c r="Q185" s="427"/>
      <c r="R185" s="427"/>
      <c r="S185" s="427"/>
      <c r="T185" s="427"/>
      <c r="U185" s="427"/>
      <c r="V185" s="427"/>
      <c r="W185" s="427"/>
      <c r="X185" s="427"/>
      <c r="Y185" s="427"/>
      <c r="Z185" s="427"/>
      <c r="AA185" s="427"/>
      <c r="AB185" s="427"/>
      <c r="AC185" s="427"/>
      <c r="AD185" s="427"/>
      <c r="AE185" s="156"/>
      <c r="AF185" s="21"/>
    </row>
    <row r="186" spans="1:34" ht="10.25" customHeight="1" thickBot="1">
      <c r="A186" s="21"/>
      <c r="B186" s="157"/>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9"/>
      <c r="AF186" s="21"/>
    </row>
    <row r="187" spans="1:34" ht="7.2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row>
    <row r="188" spans="1:34" ht="7.25" customHeight="1">
      <c r="A188" s="21"/>
      <c r="B188" s="21"/>
      <c r="C188" s="21"/>
      <c r="D188" s="21"/>
      <c r="E188" s="21"/>
      <c r="F188" s="21"/>
      <c r="G188" s="21"/>
      <c r="H188" s="21"/>
      <c r="I188" s="21"/>
      <c r="J188" s="21"/>
      <c r="K188" s="21"/>
      <c r="L188" s="21"/>
      <c r="M188" s="21"/>
      <c r="N188" s="21"/>
      <c r="O188" s="21"/>
      <c r="P188" s="21"/>
      <c r="Q188" s="215"/>
      <c r="R188" s="215"/>
      <c r="S188" s="215"/>
      <c r="T188" s="215"/>
      <c r="U188" s="215"/>
      <c r="V188" s="21"/>
      <c r="W188" s="21"/>
      <c r="X188" s="21"/>
      <c r="Y188" s="21"/>
      <c r="Z188" s="21"/>
      <c r="AA188" s="21"/>
      <c r="AB188" s="21"/>
      <c r="AC188" s="21"/>
      <c r="AD188" s="21"/>
      <c r="AE188" s="21"/>
      <c r="AF188" s="21"/>
    </row>
    <row r="189" spans="1:34" ht="30" customHeight="1">
      <c r="A189" s="53"/>
      <c r="B189" s="32"/>
      <c r="C189" s="32"/>
      <c r="D189" s="684" t="s">
        <v>839</v>
      </c>
      <c r="E189" s="684"/>
      <c r="F189" s="684"/>
      <c r="G189" s="684"/>
      <c r="H189" s="684"/>
      <c r="I189" s="778" t="str">
        <f>IF(ISBLANK(Order!W477),"",Order!W477)</f>
        <v/>
      </c>
      <c r="J189" s="778"/>
      <c r="K189" s="778"/>
      <c r="L189" s="32"/>
      <c r="M189" s="683" t="s">
        <v>840</v>
      </c>
      <c r="N189" s="683"/>
      <c r="O189" s="683"/>
      <c r="P189" s="683"/>
      <c r="Q189" s="683"/>
      <c r="R189" s="683"/>
      <c r="S189" s="683"/>
      <c r="T189" s="683"/>
      <c r="U189" s="683"/>
      <c r="V189" s="683"/>
      <c r="W189" s="683"/>
      <c r="X189" s="683"/>
      <c r="Y189" s="683"/>
      <c r="Z189" s="779" t="str">
        <f>IF(ISBLANK(Order!W481),"",Order!W481)</f>
        <v/>
      </c>
      <c r="AA189" s="779"/>
      <c r="AB189" s="779"/>
      <c r="AC189" s="33"/>
      <c r="AD189" s="33"/>
      <c r="AE189" s="33"/>
      <c r="AF189" s="21"/>
    </row>
    <row r="190" spans="1:34" ht="5.1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row>
    <row r="191" spans="1:34" ht="7.2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74" t="s">
        <v>286</v>
      </c>
      <c r="AH191" s="76" t="b">
        <f>Order!M498</f>
        <v>0</v>
      </c>
    </row>
    <row r="192" spans="1:34" ht="14.75" customHeight="1">
      <c r="A192" s="21"/>
      <c r="B192" s="21"/>
      <c r="C192" s="21"/>
      <c r="D192" s="398" t="s">
        <v>279</v>
      </c>
      <c r="E192" s="398"/>
      <c r="F192" s="398"/>
      <c r="G192" s="398"/>
      <c r="H192" s="398"/>
      <c r="I192" s="398"/>
      <c r="J192" s="398"/>
      <c r="K192" s="675" t="str">
        <f>IF(ISBLANK(Order!K485),"",Order!K485)</f>
        <v/>
      </c>
      <c r="L192" s="675"/>
      <c r="M192" s="675"/>
      <c r="N192" s="675"/>
      <c r="O192" s="675"/>
      <c r="P192" s="675"/>
      <c r="Q192" s="675"/>
      <c r="R192" s="675"/>
      <c r="S192" s="675"/>
      <c r="T192" s="675"/>
      <c r="U192" s="675"/>
      <c r="V192" s="675"/>
      <c r="W192" s="675"/>
      <c r="X192" s="675"/>
      <c r="Y192" s="675"/>
      <c r="Z192" s="675"/>
      <c r="AA192" s="675"/>
      <c r="AB192" s="675"/>
      <c r="AC192" s="67"/>
      <c r="AD192" s="21"/>
      <c r="AE192" s="21"/>
      <c r="AF192" s="21"/>
      <c r="AG192" s="74" t="s">
        <v>287</v>
      </c>
      <c r="AH192" s="76" t="b">
        <f>Order!P498</f>
        <v>0</v>
      </c>
    </row>
    <row r="193" spans="1:34" ht="14.75" customHeight="1">
      <c r="A193" s="21"/>
      <c r="B193" s="21"/>
      <c r="C193" s="21"/>
      <c r="D193" s="398"/>
      <c r="E193" s="398"/>
      <c r="F193" s="398"/>
      <c r="G193" s="398"/>
      <c r="H193" s="398"/>
      <c r="I193" s="398"/>
      <c r="J193" s="398"/>
      <c r="K193" s="676"/>
      <c r="L193" s="676"/>
      <c r="M193" s="676"/>
      <c r="N193" s="676"/>
      <c r="O193" s="676"/>
      <c r="P193" s="676"/>
      <c r="Q193" s="676"/>
      <c r="R193" s="676"/>
      <c r="S193" s="676"/>
      <c r="T193" s="676"/>
      <c r="U193" s="676"/>
      <c r="V193" s="676"/>
      <c r="W193" s="676"/>
      <c r="X193" s="676"/>
      <c r="Y193" s="676"/>
      <c r="Z193" s="676"/>
      <c r="AA193" s="676"/>
      <c r="AB193" s="676"/>
      <c r="AC193" s="67"/>
      <c r="AD193" s="21"/>
      <c r="AE193" s="21"/>
      <c r="AF193" s="21"/>
      <c r="AG193" s="74" t="s">
        <v>288</v>
      </c>
      <c r="AH193" s="76" t="b">
        <f>Order!S498</f>
        <v>0</v>
      </c>
    </row>
    <row r="194" spans="1:34" ht="7.2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67"/>
      <c r="AD194" s="21"/>
      <c r="AE194" s="21"/>
      <c r="AF194" s="21"/>
      <c r="AG194" s="74" t="s">
        <v>289</v>
      </c>
      <c r="AH194" s="76" t="b">
        <f>Order!V498</f>
        <v>0</v>
      </c>
    </row>
    <row r="195" spans="1:34" ht="14.75" customHeight="1">
      <c r="A195" s="21"/>
      <c r="B195" s="21"/>
      <c r="C195" s="21"/>
      <c r="D195" s="209"/>
      <c r="E195" s="398" t="s">
        <v>280</v>
      </c>
      <c r="F195" s="398"/>
      <c r="G195" s="398"/>
      <c r="H195" s="398"/>
      <c r="I195" s="398"/>
      <c r="J195" s="675" t="str">
        <f>IF(ISBLANK(Order!J488),"",Order!J488)</f>
        <v/>
      </c>
      <c r="K195" s="675"/>
      <c r="L195" s="675"/>
      <c r="M195" s="675"/>
      <c r="N195" s="675"/>
      <c r="O195" s="675"/>
      <c r="P195" s="675"/>
      <c r="Q195" s="675"/>
      <c r="R195" s="675"/>
      <c r="S195" s="675"/>
      <c r="T195" s="675"/>
      <c r="U195" s="675"/>
      <c r="V195" s="675"/>
      <c r="W195" s="675"/>
      <c r="X195" s="675"/>
      <c r="Y195" s="675"/>
      <c r="Z195" s="675"/>
      <c r="AA195" s="675"/>
      <c r="AB195" s="210"/>
      <c r="AC195" s="210"/>
      <c r="AD195" s="21"/>
      <c r="AE195" s="21"/>
      <c r="AF195" s="21"/>
      <c r="AG195" s="74" t="b">
        <f>ISBLANK(Order!X498)</f>
        <v>1</v>
      </c>
      <c r="AH195" s="76">
        <f>Order!X498</f>
        <v>0</v>
      </c>
    </row>
    <row r="196" spans="1:34" ht="14.75" customHeight="1">
      <c r="A196" s="21"/>
      <c r="B196" s="21"/>
      <c r="C196" s="21"/>
      <c r="D196" s="209"/>
      <c r="E196" s="398"/>
      <c r="F196" s="398"/>
      <c r="G196" s="398"/>
      <c r="H196" s="398"/>
      <c r="I196" s="398"/>
      <c r="J196" s="676"/>
      <c r="K196" s="676"/>
      <c r="L196" s="676"/>
      <c r="M196" s="676"/>
      <c r="N196" s="676"/>
      <c r="O196" s="676"/>
      <c r="P196" s="676"/>
      <c r="Q196" s="676"/>
      <c r="R196" s="676"/>
      <c r="S196" s="676"/>
      <c r="T196" s="676"/>
      <c r="U196" s="676"/>
      <c r="V196" s="676"/>
      <c r="W196" s="676"/>
      <c r="X196" s="676"/>
      <c r="Y196" s="676"/>
      <c r="Z196" s="676"/>
      <c r="AA196" s="676"/>
      <c r="AB196" s="210"/>
      <c r="AC196" s="210"/>
      <c r="AD196" s="21"/>
      <c r="AE196" s="21"/>
      <c r="AF196" s="21"/>
    </row>
    <row r="197" spans="1:34" ht="7.2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row>
    <row r="198" spans="1:34" ht="20.149999999999999" customHeight="1">
      <c r="A198" s="21"/>
      <c r="B198" s="21"/>
      <c r="C198" s="21"/>
      <c r="D198" s="21"/>
      <c r="E198" s="21"/>
      <c r="F198" s="21"/>
      <c r="G198" s="398" t="s">
        <v>841</v>
      </c>
      <c r="H198" s="398"/>
      <c r="I198" s="398"/>
      <c r="J198" s="675" t="str">
        <f>IF(ISBLANK(Order!L491),"",Order!L491)</f>
        <v/>
      </c>
      <c r="K198" s="675"/>
      <c r="L198" s="675"/>
      <c r="M198" s="209"/>
      <c r="N198" s="398" t="s">
        <v>842</v>
      </c>
      <c r="O198" s="398"/>
      <c r="P198" s="398"/>
      <c r="Q198" s="675" t="str">
        <f>IF(ISBLANK(Order!L494),"",Order!L494)</f>
        <v/>
      </c>
      <c r="R198" s="675"/>
      <c r="S198" s="675"/>
      <c r="T198" s="21"/>
      <c r="U198" s="685" t="s">
        <v>843</v>
      </c>
      <c r="V198" s="685"/>
      <c r="W198" s="685"/>
      <c r="X198" s="675" t="str" cm="1">
        <f t="array" ref="X198">IFERROR(_xlfn.IFS(AND(AG195=TRUE,AH191=TRUE),AG191,AND(AG195,AH192=TRUE),AG192,AND(AG195,AH193=TRUE),AG193,AND(AG195,AH194=TRUE),AG194,AG195=FALSE,AH195),"")</f>
        <v/>
      </c>
      <c r="Y198" s="675"/>
      <c r="Z198" s="675"/>
      <c r="AA198" s="67"/>
      <c r="AB198" s="21"/>
      <c r="AC198" s="21"/>
      <c r="AD198" s="21"/>
      <c r="AE198" s="21"/>
      <c r="AF198" s="21"/>
    </row>
    <row r="199" spans="1:34" ht="20.149999999999999" customHeight="1">
      <c r="A199" s="21"/>
      <c r="B199" s="21"/>
      <c r="C199" s="21"/>
      <c r="D199" s="21"/>
      <c r="E199" s="21"/>
      <c r="F199" s="21"/>
      <c r="G199" s="398"/>
      <c r="H199" s="398"/>
      <c r="I199" s="398"/>
      <c r="J199" s="675"/>
      <c r="K199" s="675"/>
      <c r="L199" s="675"/>
      <c r="M199" s="209"/>
      <c r="N199" s="398"/>
      <c r="O199" s="398"/>
      <c r="P199" s="398"/>
      <c r="Q199" s="675"/>
      <c r="R199" s="675"/>
      <c r="S199" s="675"/>
      <c r="T199" s="21"/>
      <c r="U199" s="685"/>
      <c r="V199" s="685"/>
      <c r="W199" s="685"/>
      <c r="X199" s="675"/>
      <c r="Y199" s="675"/>
      <c r="Z199" s="675"/>
      <c r="AA199" s="67"/>
      <c r="AB199" s="21"/>
      <c r="AC199" s="21"/>
      <c r="AD199" s="21"/>
      <c r="AE199" s="21"/>
      <c r="AF199" s="21"/>
      <c r="AG199" s="74" t="s">
        <v>292</v>
      </c>
      <c r="AH199" s="76" t="b">
        <f>Order!N501</f>
        <v>0</v>
      </c>
    </row>
    <row r="200" spans="1:34" ht="7.2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74" t="s">
        <v>293</v>
      </c>
      <c r="AH200" s="76" t="b">
        <f>Order!T501</f>
        <v>0</v>
      </c>
    </row>
    <row r="201" spans="1:34" ht="20.149999999999999" customHeight="1">
      <c r="A201" s="21"/>
      <c r="B201" s="21"/>
      <c r="C201" s="21"/>
      <c r="D201" s="21"/>
      <c r="E201" s="21"/>
      <c r="F201" s="21"/>
      <c r="G201" s="21"/>
      <c r="H201" s="21"/>
      <c r="I201" s="21"/>
      <c r="J201" s="398" t="s">
        <v>844</v>
      </c>
      <c r="K201" s="398"/>
      <c r="L201" s="398"/>
      <c r="M201" s="675" t="str" cm="1">
        <f t="array" ref="M201">IFERROR(_xlfn.IFS(AND(AG201=TRUE,AH199=TRUE),AG199,AND(AG201=TRUE,AH200=TRUE),AG200,AG201=FALSE,AH201),"")</f>
        <v/>
      </c>
      <c r="N201" s="675"/>
      <c r="O201" s="675"/>
      <c r="P201" s="675"/>
      <c r="Q201" s="675"/>
      <c r="R201" s="21"/>
      <c r="S201" s="398" t="str" cm="1">
        <f t="array" ref="S201">IFERROR(_xlfn.IFS(AG202="YES","Making Own Connections",AG202="No","Not Making Own Connections"),"")</f>
        <v/>
      </c>
      <c r="T201" s="398"/>
      <c r="U201" s="398"/>
      <c r="V201" s="398"/>
      <c r="W201" s="430" t="str">
        <f>IF(AG202="No",Order!S506&amp;"
Required","")</f>
        <v/>
      </c>
      <c r="X201" s="430"/>
      <c r="Y201" s="430"/>
      <c r="Z201" s="21"/>
      <c r="AA201" s="14"/>
      <c r="AB201" s="14"/>
      <c r="AC201" s="210"/>
      <c r="AD201" s="210"/>
      <c r="AE201" s="21"/>
      <c r="AF201" s="21"/>
      <c r="AG201" s="74" t="b">
        <f>ISBLANK(Order!X501)</f>
        <v>1</v>
      </c>
      <c r="AH201" s="76">
        <f>Order!X501</f>
        <v>0</v>
      </c>
    </row>
    <row r="202" spans="1:34" ht="20.149999999999999" customHeight="1">
      <c r="A202" s="21"/>
      <c r="B202" s="21"/>
      <c r="C202" s="21"/>
      <c r="D202" s="21"/>
      <c r="E202" s="21"/>
      <c r="F202" s="21"/>
      <c r="G202" s="21"/>
      <c r="H202" s="21"/>
      <c r="I202" s="21"/>
      <c r="J202" s="398"/>
      <c r="K202" s="398"/>
      <c r="L202" s="398"/>
      <c r="M202" s="675"/>
      <c r="N202" s="675"/>
      <c r="O202" s="675"/>
      <c r="P202" s="675"/>
      <c r="Q202" s="675"/>
      <c r="R202" s="21"/>
      <c r="S202" s="398"/>
      <c r="T202" s="398"/>
      <c r="U202" s="398"/>
      <c r="V202" s="398"/>
      <c r="W202" s="430"/>
      <c r="X202" s="430"/>
      <c r="Y202" s="430"/>
      <c r="Z202" s="21"/>
      <c r="AA202" s="14"/>
      <c r="AB202" s="14"/>
      <c r="AC202" s="210"/>
      <c r="AD202" s="210"/>
      <c r="AE202" s="21"/>
      <c r="AF202" s="21"/>
      <c r="AG202" s="74">
        <f>Order!Q503</f>
        <v>0</v>
      </c>
    </row>
    <row r="203" spans="1:34" ht="10.2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row>
    <row r="204" spans="1:34" ht="10.25" customHeight="1" thickBot="1">
      <c r="A204" s="53"/>
      <c r="B204" s="9"/>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21"/>
    </row>
    <row r="205" spans="1:34" ht="10.25" customHeight="1">
      <c r="A205" s="21"/>
      <c r="B205" s="152"/>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4"/>
      <c r="AF205" s="21"/>
    </row>
    <row r="206" spans="1:34" ht="20.149999999999999" customHeight="1">
      <c r="A206" s="21"/>
      <c r="B206" s="155"/>
      <c r="C206" s="427" t="s">
        <v>845</v>
      </c>
      <c r="D206" s="427"/>
      <c r="E206" s="427"/>
      <c r="F206" s="427"/>
      <c r="G206" s="427"/>
      <c r="H206" s="427"/>
      <c r="I206" s="427"/>
      <c r="J206" s="427"/>
      <c r="K206" s="427"/>
      <c r="L206" s="427"/>
      <c r="M206" s="427"/>
      <c r="N206" s="427"/>
      <c r="O206" s="427"/>
      <c r="P206" s="427"/>
      <c r="Q206" s="427"/>
      <c r="R206" s="427"/>
      <c r="S206" s="427"/>
      <c r="T206" s="427"/>
      <c r="U206" s="427"/>
      <c r="V206" s="427"/>
      <c r="W206" s="427"/>
      <c r="X206" s="427"/>
      <c r="Y206" s="427"/>
      <c r="Z206" s="427"/>
      <c r="AA206" s="427"/>
      <c r="AB206" s="427"/>
      <c r="AC206" s="427"/>
      <c r="AD206" s="427"/>
      <c r="AE206" s="156"/>
      <c r="AF206" s="21"/>
    </row>
    <row r="207" spans="1:34" ht="10.25" customHeight="1" thickBot="1">
      <c r="A207" s="21"/>
      <c r="B207" s="157"/>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9"/>
      <c r="AF207" s="21"/>
    </row>
    <row r="208" spans="1:34" ht="10.2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row>
    <row r="209" spans="1:34" ht="14.75" customHeight="1">
      <c r="A209" s="21"/>
      <c r="B209" s="521" t="s">
        <v>20</v>
      </c>
      <c r="C209" s="521"/>
      <c r="D209" s="521"/>
      <c r="E209" s="521"/>
      <c r="F209" s="705">
        <f>Order!F59</f>
        <v>0</v>
      </c>
      <c r="G209" s="706"/>
      <c r="H209" s="706"/>
      <c r="I209" s="706"/>
      <c r="J209" s="706"/>
      <c r="K209" s="706"/>
      <c r="L209" s="706"/>
      <c r="M209" s="706"/>
      <c r="N209" s="706"/>
      <c r="O209" s="706"/>
      <c r="P209" s="706"/>
      <c r="Q209" s="706"/>
      <c r="R209" s="521" t="s">
        <v>22</v>
      </c>
      <c r="S209" s="521"/>
      <c r="T209" s="521"/>
      <c r="U209" s="708">
        <f>Order!F65</f>
        <v>0</v>
      </c>
      <c r="V209" s="398"/>
      <c r="W209" s="521" t="s">
        <v>23</v>
      </c>
      <c r="X209" s="521"/>
      <c r="Y209" s="521"/>
      <c r="Z209" s="708">
        <f>Order!K65</f>
        <v>0</v>
      </c>
      <c r="AA209" s="398"/>
      <c r="AB209" s="398"/>
      <c r="AC209" s="398"/>
      <c r="AD209" s="398"/>
      <c r="AE209" s="21"/>
      <c r="AF209" s="21"/>
    </row>
    <row r="210" spans="1:34" ht="14.75" customHeight="1">
      <c r="A210" s="21"/>
      <c r="B210" s="521"/>
      <c r="C210" s="521"/>
      <c r="D210" s="521"/>
      <c r="E210" s="521"/>
      <c r="F210" s="707"/>
      <c r="G210" s="707"/>
      <c r="H210" s="707"/>
      <c r="I210" s="707"/>
      <c r="J210" s="707"/>
      <c r="K210" s="707"/>
      <c r="L210" s="707"/>
      <c r="M210" s="707"/>
      <c r="N210" s="707"/>
      <c r="O210" s="707"/>
      <c r="P210" s="707"/>
      <c r="Q210" s="707"/>
      <c r="R210" s="521"/>
      <c r="S210" s="521"/>
      <c r="T210" s="521"/>
      <c r="U210" s="428"/>
      <c r="V210" s="428"/>
      <c r="W210" s="521"/>
      <c r="X210" s="521"/>
      <c r="Y210" s="521"/>
      <c r="Z210" s="428"/>
      <c r="AA210" s="428"/>
      <c r="AB210" s="428"/>
      <c r="AC210" s="428"/>
      <c r="AD210" s="428"/>
      <c r="AE210" s="21"/>
      <c r="AF210" s="21"/>
    </row>
    <row r="211" spans="1:34" ht="7.2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row>
    <row r="212" spans="1:34" ht="14.75" customHeight="1">
      <c r="A212" s="21"/>
      <c r="B212" s="521" t="s">
        <v>21</v>
      </c>
      <c r="C212" s="521"/>
      <c r="D212" s="521"/>
      <c r="E212" s="521"/>
      <c r="F212" s="709">
        <f>Order!F62</f>
        <v>0</v>
      </c>
      <c r="G212" s="597"/>
      <c r="H212" s="597"/>
      <c r="I212" s="597"/>
      <c r="J212" s="597"/>
      <c r="K212" s="597"/>
      <c r="L212" s="597"/>
      <c r="M212" s="597"/>
      <c r="N212" s="597"/>
      <c r="O212" s="597"/>
      <c r="P212" s="597"/>
      <c r="Q212" s="521" t="s">
        <v>24</v>
      </c>
      <c r="R212" s="521"/>
      <c r="S212" s="521"/>
      <c r="T212" s="597">
        <f>Order!T65</f>
        <v>0</v>
      </c>
      <c r="U212" s="597"/>
      <c r="V212" s="597"/>
      <c r="W212" s="597"/>
      <c r="X212" s="597"/>
      <c r="Y212" s="597"/>
      <c r="Z212" s="597"/>
      <c r="AA212" s="597"/>
      <c r="AB212" s="597"/>
      <c r="AC212" s="597"/>
      <c r="AD212" s="597"/>
      <c r="AE212" s="14"/>
      <c r="AF212" s="21"/>
    </row>
    <row r="213" spans="1:34" ht="14.75" customHeight="1">
      <c r="A213" s="21"/>
      <c r="B213" s="521"/>
      <c r="C213" s="521"/>
      <c r="D213" s="521"/>
      <c r="E213" s="521"/>
      <c r="F213" s="710"/>
      <c r="G213" s="710"/>
      <c r="H213" s="710"/>
      <c r="I213" s="710"/>
      <c r="J213" s="710"/>
      <c r="K213" s="710"/>
      <c r="L213" s="710"/>
      <c r="M213" s="710"/>
      <c r="N213" s="710"/>
      <c r="O213" s="710"/>
      <c r="P213" s="710"/>
      <c r="Q213" s="521"/>
      <c r="R213" s="521"/>
      <c r="S213" s="521"/>
      <c r="T213" s="710"/>
      <c r="U213" s="710"/>
      <c r="V213" s="710"/>
      <c r="W213" s="710"/>
      <c r="X213" s="710"/>
      <c r="Y213" s="710"/>
      <c r="Z213" s="710"/>
      <c r="AA213" s="710"/>
      <c r="AB213" s="710"/>
      <c r="AC213" s="710"/>
      <c r="AD213" s="710"/>
      <c r="AE213" s="14"/>
      <c r="AF213" s="21"/>
    </row>
    <row r="214" spans="1:34" ht="20.149999999999999"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row>
    <row r="215" spans="1:34" ht="20.149999999999999" customHeight="1">
      <c r="A215" s="21"/>
      <c r="B215" s="31"/>
      <c r="C215" s="31"/>
      <c r="D215" s="31"/>
      <c r="E215" s="31"/>
      <c r="F215" s="31"/>
      <c r="G215" s="31"/>
      <c r="H215" s="21"/>
      <c r="I215" s="21"/>
      <c r="J215" s="21"/>
      <c r="K215" s="21"/>
      <c r="L215" s="21"/>
      <c r="M215" s="21"/>
      <c r="N215" s="376" t="s">
        <v>316</v>
      </c>
      <c r="O215" s="376"/>
      <c r="P215" s="376"/>
      <c r="Q215" s="376"/>
      <c r="R215" s="376"/>
      <c r="S215" s="376"/>
      <c r="T215" s="457" t="s">
        <v>317</v>
      </c>
      <c r="U215" s="347"/>
      <c r="V215" s="347"/>
      <c r="W215" s="457" t="s">
        <v>318</v>
      </c>
      <c r="X215" s="347"/>
      <c r="Y215" s="347"/>
      <c r="Z215" s="403" t="s">
        <v>152</v>
      </c>
      <c r="AA215" s="403"/>
      <c r="AB215" s="403"/>
      <c r="AC215" s="403"/>
      <c r="AD215" s="403"/>
      <c r="AE215" s="403"/>
      <c r="AF215" s="21"/>
      <c r="AH215" s="202" t="s">
        <v>846</v>
      </c>
    </row>
    <row r="216" spans="1:34" ht="20.149999999999999" customHeight="1">
      <c r="A216" s="21"/>
      <c r="B216" s="31"/>
      <c r="C216" s="32"/>
      <c r="D216" s="32"/>
      <c r="E216" s="32"/>
      <c r="F216" s="32"/>
      <c r="G216" s="32"/>
      <c r="H216" s="32"/>
      <c r="I216" s="32"/>
      <c r="J216" s="32"/>
      <c r="K216" s="32"/>
      <c r="L216" s="32"/>
      <c r="M216" s="21"/>
      <c r="N216" s="347" t="s">
        <v>66</v>
      </c>
      <c r="O216" s="347"/>
      <c r="P216" s="347"/>
      <c r="Q216" s="347" t="s">
        <v>67</v>
      </c>
      <c r="R216" s="347"/>
      <c r="S216" s="347"/>
      <c r="T216" s="347"/>
      <c r="U216" s="347"/>
      <c r="V216" s="347"/>
      <c r="W216" s="347"/>
      <c r="X216" s="347"/>
      <c r="Y216" s="347"/>
      <c r="Z216" s="347" t="s">
        <v>66</v>
      </c>
      <c r="AA216" s="347"/>
      <c r="AB216" s="347"/>
      <c r="AC216" s="347" t="s">
        <v>67</v>
      </c>
      <c r="AD216" s="347"/>
      <c r="AE216" s="347"/>
      <c r="AF216" s="21"/>
      <c r="AH216" s="76" t="b">
        <f>OR(Z218&gt;0,AC218&gt;0)</f>
        <v>0</v>
      </c>
    </row>
    <row r="217" spans="1:34" ht="7.25" customHeight="1">
      <c r="A217" s="21"/>
      <c r="B217" s="32"/>
      <c r="C217" s="32"/>
      <c r="D217" s="32"/>
      <c r="E217" s="32"/>
      <c r="F217" s="32"/>
      <c r="G217" s="32"/>
      <c r="H217" s="32"/>
      <c r="I217" s="32"/>
      <c r="J217" s="32"/>
      <c r="K217" s="32"/>
      <c r="L217" s="32"/>
      <c r="M217" s="21"/>
      <c r="N217" s="21"/>
      <c r="O217" s="21"/>
      <c r="P217" s="21"/>
      <c r="Q217" s="21"/>
      <c r="R217" s="21"/>
      <c r="S217" s="21"/>
      <c r="T217" s="21"/>
      <c r="U217" s="21"/>
      <c r="V217" s="21"/>
      <c r="W217" s="21"/>
      <c r="X217" s="21"/>
      <c r="Y217" s="21"/>
      <c r="Z217" s="21"/>
      <c r="AA217" s="21"/>
      <c r="AB217" s="21"/>
      <c r="AC217" s="21"/>
      <c r="AD217" s="21"/>
      <c r="AE217" s="21"/>
      <c r="AF217" s="21"/>
    </row>
    <row r="218" spans="1:34" ht="20.149999999999999" customHeight="1">
      <c r="A218" s="53"/>
      <c r="B218" s="483" t="s">
        <v>319</v>
      </c>
      <c r="C218" s="483"/>
      <c r="D218" s="483"/>
      <c r="E218" s="483"/>
      <c r="F218" s="483"/>
      <c r="G218" s="483"/>
      <c r="H218" s="483"/>
      <c r="I218" s="483"/>
      <c r="J218" s="483"/>
      <c r="K218" s="483"/>
      <c r="L218" s="483"/>
      <c r="M218" s="483"/>
      <c r="N218" s="333">
        <f>Order!$N$557</f>
        <v>22.9</v>
      </c>
      <c r="O218" s="333"/>
      <c r="P218" s="333"/>
      <c r="Q218" s="333">
        <f>Order!$Q$557</f>
        <v>0</v>
      </c>
      <c r="R218" s="333"/>
      <c r="S218" s="333"/>
      <c r="T218" s="348">
        <f>Order!$T$557</f>
        <v>0</v>
      </c>
      <c r="U218" s="348"/>
      <c r="V218" s="348"/>
      <c r="W218" s="348">
        <f>Order!W557</f>
        <v>0</v>
      </c>
      <c r="X218" s="348"/>
      <c r="Y218" s="348"/>
      <c r="Z218" s="384">
        <f>Order!$Z$557</f>
        <v>0</v>
      </c>
      <c r="AA218" s="384"/>
      <c r="AB218" s="384"/>
      <c r="AC218" s="384">
        <f>Order!AC557</f>
        <v>0</v>
      </c>
      <c r="AD218" s="384"/>
      <c r="AE218" s="384"/>
      <c r="AF218" s="21"/>
    </row>
    <row r="219" spans="1:34" ht="15" customHeight="1" thickBo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row>
    <row r="220" spans="1:34" ht="20.149999999999999" customHeight="1">
      <c r="A220" s="21"/>
      <c r="B220" s="757" t="s">
        <v>322</v>
      </c>
      <c r="C220" s="758"/>
      <c r="D220" s="759"/>
      <c r="E220" s="477" t="s">
        <v>323</v>
      </c>
      <c r="F220" s="477"/>
      <c r="G220" s="477"/>
      <c r="H220" s="477" t="s">
        <v>324</v>
      </c>
      <c r="I220" s="477"/>
      <c r="J220" s="477"/>
      <c r="K220" s="477" t="s">
        <v>318</v>
      </c>
      <c r="L220" s="477"/>
      <c r="M220" s="477"/>
      <c r="N220" s="477" t="s">
        <v>151</v>
      </c>
      <c r="O220" s="477"/>
      <c r="P220" s="478"/>
      <c r="Q220" s="479" t="s">
        <v>322</v>
      </c>
      <c r="R220" s="477"/>
      <c r="S220" s="477"/>
      <c r="T220" s="477" t="s">
        <v>323</v>
      </c>
      <c r="U220" s="477"/>
      <c r="V220" s="477"/>
      <c r="W220" s="477" t="s">
        <v>324</v>
      </c>
      <c r="X220" s="477"/>
      <c r="Y220" s="477"/>
      <c r="Z220" s="477" t="s">
        <v>318</v>
      </c>
      <c r="AA220" s="477"/>
      <c r="AB220" s="477"/>
      <c r="AC220" s="477" t="s">
        <v>151</v>
      </c>
      <c r="AD220" s="477"/>
      <c r="AE220" s="478"/>
      <c r="AF220" s="21"/>
    </row>
    <row r="221" spans="1:34" ht="40.25" customHeight="1">
      <c r="A221" s="21"/>
      <c r="B221" s="718" t="str">
        <f>IF(ISBLANK(Order!B560),"",Order!B560)</f>
        <v/>
      </c>
      <c r="C221" s="719"/>
      <c r="D221" s="720"/>
      <c r="E221" s="711" t="str">
        <f>IF(ISBLANK(Order!E560),"",Order!E560)</f>
        <v/>
      </c>
      <c r="F221" s="712"/>
      <c r="G221" s="713"/>
      <c r="H221" s="711" t="str">
        <f>IF(ISBLANK(Order!H560),"",Order!H560)</f>
        <v/>
      </c>
      <c r="I221" s="712"/>
      <c r="J221" s="713"/>
      <c r="K221" s="714" t="str">
        <f>IF(ISBLANK(Order!K560),"",Order!K560)</f>
        <v xml:space="preserve"> </v>
      </c>
      <c r="L221" s="715"/>
      <c r="M221" s="716"/>
      <c r="N221" s="462" t="e">
        <f>IF(ISBLANK(Order!N560),"",Order!N560)</f>
        <v>#VALUE!</v>
      </c>
      <c r="O221" s="717"/>
      <c r="P221" s="464"/>
      <c r="Q221" s="718" t="str">
        <f>IF(ISBLANK(Order!Q560),"",Order!Q560)</f>
        <v/>
      </c>
      <c r="R221" s="719"/>
      <c r="S221" s="720"/>
      <c r="T221" s="711" t="str">
        <f>IF(ISBLANK(Order!T560),"",Order!T560)</f>
        <v/>
      </c>
      <c r="U221" s="712"/>
      <c r="V221" s="713"/>
      <c r="W221" s="711" t="str">
        <f>IF(ISBLANK(Order!W560),"",Order!W560)</f>
        <v/>
      </c>
      <c r="X221" s="712"/>
      <c r="Y221" s="713"/>
      <c r="Z221" s="714" t="str">
        <f>IF(ISBLANK(Order!Z560),"",Order!Z560)</f>
        <v xml:space="preserve"> </v>
      </c>
      <c r="AA221" s="715"/>
      <c r="AB221" s="716"/>
      <c r="AC221" s="462" t="e">
        <f>IF(ISBLANK(Order!AC560),"",Order!AC560)</f>
        <v>#VALUE!</v>
      </c>
      <c r="AD221" s="717"/>
      <c r="AE221" s="464"/>
      <c r="AF221" s="21"/>
    </row>
    <row r="222" spans="1:34" ht="40.25" customHeight="1">
      <c r="A222" s="53"/>
      <c r="B222" s="718" t="str">
        <f>IF(ISBLANK(Order!B561),"",Order!B561)</f>
        <v/>
      </c>
      <c r="C222" s="719"/>
      <c r="D222" s="720"/>
      <c r="E222" s="711" t="str">
        <f>IF(ISBLANK(Order!E561),"",Order!E561)</f>
        <v/>
      </c>
      <c r="F222" s="712"/>
      <c r="G222" s="713"/>
      <c r="H222" s="711" t="str">
        <f>IF(ISBLANK(Order!H561),"",Order!H561)</f>
        <v/>
      </c>
      <c r="I222" s="712"/>
      <c r="J222" s="713"/>
      <c r="K222" s="714" t="str">
        <f>IF(ISBLANK(Order!K561),"",Order!K561)</f>
        <v xml:space="preserve"> </v>
      </c>
      <c r="L222" s="715"/>
      <c r="M222" s="716"/>
      <c r="N222" s="462" t="e">
        <f>IF(ISBLANK(Order!N561),"",Order!N561)</f>
        <v>#VALUE!</v>
      </c>
      <c r="O222" s="717"/>
      <c r="P222" s="464"/>
      <c r="Q222" s="718" t="str">
        <f>IF(ISBLANK(Order!Q561),"",Order!Q561)</f>
        <v/>
      </c>
      <c r="R222" s="719"/>
      <c r="S222" s="720"/>
      <c r="T222" s="711" t="str">
        <f>IF(ISBLANK(Order!T561),"",Order!T561)</f>
        <v/>
      </c>
      <c r="U222" s="712"/>
      <c r="V222" s="713"/>
      <c r="W222" s="711" t="str">
        <f>IF(ISBLANK(Order!W561),"",Order!W561)</f>
        <v/>
      </c>
      <c r="X222" s="712"/>
      <c r="Y222" s="713"/>
      <c r="Z222" s="714" t="str">
        <f>IF(ISBLANK(Order!Z561),"",Order!Z561)</f>
        <v xml:space="preserve"> </v>
      </c>
      <c r="AA222" s="715"/>
      <c r="AB222" s="716"/>
      <c r="AC222" s="462" t="e">
        <f>IF(ISBLANK(Order!AC561),"",Order!AC561)</f>
        <v>#VALUE!</v>
      </c>
      <c r="AD222" s="717"/>
      <c r="AE222" s="464"/>
      <c r="AF222" s="21"/>
    </row>
    <row r="223" spans="1:34" ht="40.25" customHeight="1">
      <c r="A223" s="21"/>
      <c r="B223" s="718" t="str">
        <f>IF(ISBLANK(Order!B562),"",Order!B562)</f>
        <v/>
      </c>
      <c r="C223" s="719"/>
      <c r="D223" s="720"/>
      <c r="E223" s="711" t="str">
        <f>IF(ISBLANK(Order!E562),"",Order!E562)</f>
        <v/>
      </c>
      <c r="F223" s="712"/>
      <c r="G223" s="713"/>
      <c r="H223" s="711" t="str">
        <f>IF(ISBLANK(Order!H562),"",Order!H562)</f>
        <v/>
      </c>
      <c r="I223" s="712"/>
      <c r="J223" s="713"/>
      <c r="K223" s="714" t="str">
        <f>IF(ISBLANK(Order!K562),"",Order!K562)</f>
        <v xml:space="preserve"> </v>
      </c>
      <c r="L223" s="715"/>
      <c r="M223" s="716"/>
      <c r="N223" s="462" t="e">
        <f>IF(ISBLANK(Order!N562),"",Order!N562)</f>
        <v>#VALUE!</v>
      </c>
      <c r="O223" s="717"/>
      <c r="P223" s="464"/>
      <c r="Q223" s="718" t="str">
        <f>IF(ISBLANK(Order!Q562),"",Order!Q562)</f>
        <v/>
      </c>
      <c r="R223" s="719"/>
      <c r="S223" s="720"/>
      <c r="T223" s="711" t="str">
        <f>IF(ISBLANK(Order!T562),"",Order!T562)</f>
        <v/>
      </c>
      <c r="U223" s="712"/>
      <c r="V223" s="713"/>
      <c r="W223" s="711" t="str">
        <f>IF(ISBLANK(Order!W562),"",Order!W562)</f>
        <v/>
      </c>
      <c r="X223" s="712"/>
      <c r="Y223" s="713"/>
      <c r="Z223" s="714" t="str">
        <f>IF(ISBLANK(Order!Z562),"",Order!Z562)</f>
        <v xml:space="preserve"> </v>
      </c>
      <c r="AA223" s="715"/>
      <c r="AB223" s="716"/>
      <c r="AC223" s="462" t="e">
        <f>IF(ISBLANK(Order!AC562),"",Order!AC562)</f>
        <v>#VALUE!</v>
      </c>
      <c r="AD223" s="717"/>
      <c r="AE223" s="464"/>
      <c r="AF223" s="21"/>
    </row>
    <row r="224" spans="1:34" ht="40.25" customHeight="1">
      <c r="A224" s="21"/>
      <c r="B224" s="718" t="str">
        <f>IF(ISBLANK(Order!B563),"",Order!B563)</f>
        <v/>
      </c>
      <c r="C224" s="719"/>
      <c r="D224" s="720"/>
      <c r="E224" s="711" t="str">
        <f>IF(ISBLANK(Order!E563),"",Order!E563)</f>
        <v/>
      </c>
      <c r="F224" s="712"/>
      <c r="G224" s="713"/>
      <c r="H224" s="711" t="str">
        <f>IF(ISBLANK(Order!H563),"",Order!H563)</f>
        <v/>
      </c>
      <c r="I224" s="712"/>
      <c r="J224" s="713"/>
      <c r="K224" s="714" t="str">
        <f>IF(ISBLANK(Order!K563),"",Order!K563)</f>
        <v xml:space="preserve"> </v>
      </c>
      <c r="L224" s="715"/>
      <c r="M224" s="716"/>
      <c r="N224" s="462" t="e">
        <f>IF(ISBLANK(Order!N563),"",Order!N563)</f>
        <v>#VALUE!</v>
      </c>
      <c r="O224" s="717"/>
      <c r="P224" s="464"/>
      <c r="Q224" s="718" t="str">
        <f>IF(ISBLANK(Order!Q563),"",Order!Q563)</f>
        <v/>
      </c>
      <c r="R224" s="719"/>
      <c r="S224" s="720"/>
      <c r="T224" s="711" t="str">
        <f>IF(ISBLANK(Order!T563),"",Order!T563)</f>
        <v/>
      </c>
      <c r="U224" s="712"/>
      <c r="V224" s="713"/>
      <c r="W224" s="711" t="str">
        <f>IF(ISBLANK(Order!W563),"",Order!W563)</f>
        <v/>
      </c>
      <c r="X224" s="712"/>
      <c r="Y224" s="713"/>
      <c r="Z224" s="714" t="str">
        <f>IF(ISBLANK(Order!Z563),"",Order!Z563)</f>
        <v xml:space="preserve"> </v>
      </c>
      <c r="AA224" s="715"/>
      <c r="AB224" s="716"/>
      <c r="AC224" s="462" t="e">
        <f>IF(ISBLANK(Order!AC563),"",Order!AC563)</f>
        <v>#VALUE!</v>
      </c>
      <c r="AD224" s="717"/>
      <c r="AE224" s="464"/>
      <c r="AF224" s="21"/>
    </row>
    <row r="225" spans="1:38" ht="40.25" customHeight="1" thickBot="1">
      <c r="A225" s="21"/>
      <c r="B225" s="745" t="str">
        <f>IF(ISBLANK(Order!B564),"",Order!B564)</f>
        <v/>
      </c>
      <c r="C225" s="746"/>
      <c r="D225" s="747"/>
      <c r="E225" s="739" t="str">
        <f>IF(ISBLANK(Order!E564),"",Order!E564)</f>
        <v/>
      </c>
      <c r="F225" s="740"/>
      <c r="G225" s="741"/>
      <c r="H225" s="739" t="str">
        <f>IF(ISBLANK(Order!H564),"",Order!H564)</f>
        <v/>
      </c>
      <c r="I225" s="740"/>
      <c r="J225" s="741"/>
      <c r="K225" s="742" t="str">
        <f>IF(ISBLANK(Order!K564),"",Order!K564)</f>
        <v xml:space="preserve"> </v>
      </c>
      <c r="L225" s="743"/>
      <c r="M225" s="744"/>
      <c r="N225" s="470" t="e">
        <f>IF(ISBLANK(Order!N564),"",Order!N564)</f>
        <v>#VALUE!</v>
      </c>
      <c r="O225" s="471"/>
      <c r="P225" s="472"/>
      <c r="Q225" s="745" t="str">
        <f>IF(ISBLANK(Order!Q564),"",Order!Q564)</f>
        <v/>
      </c>
      <c r="R225" s="746"/>
      <c r="S225" s="747"/>
      <c r="T225" s="739" t="str">
        <f>IF(ISBLANK(Order!T564),"",Order!T564)</f>
        <v/>
      </c>
      <c r="U225" s="740"/>
      <c r="V225" s="741"/>
      <c r="W225" s="739" t="str">
        <f>IF(ISBLANK(Order!W564),"",Order!W564)</f>
        <v/>
      </c>
      <c r="X225" s="740"/>
      <c r="Y225" s="741"/>
      <c r="Z225" s="742" t="str">
        <f>IF(ISBLANK(Order!Z564),"",Order!Z564)</f>
        <v xml:space="preserve"> </v>
      </c>
      <c r="AA225" s="743"/>
      <c r="AB225" s="744"/>
      <c r="AC225" s="470" t="e">
        <f>IF(ISBLANK(Order!AC564),"",Order!AC564)</f>
        <v>#VALUE!</v>
      </c>
      <c r="AD225" s="471"/>
      <c r="AE225" s="472"/>
      <c r="AF225" s="21"/>
    </row>
    <row r="226" spans="1:38" ht="20.149999999999999" customHeight="1">
      <c r="A226" s="53"/>
      <c r="B226" s="9"/>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21"/>
    </row>
    <row r="227" spans="1:38" ht="10.2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row>
    <row r="228" spans="1:38" ht="16.5" customHeight="1">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F228" s="96"/>
      <c r="AH228" s="149"/>
      <c r="AI228" s="756"/>
      <c r="AJ228" s="149"/>
      <c r="AK228" s="149"/>
      <c r="AL228" s="149"/>
    </row>
    <row r="229" spans="1:38">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F229" s="96"/>
      <c r="AH229" s="149"/>
      <c r="AI229" s="756"/>
      <c r="AJ229" s="149"/>
      <c r="AK229" s="149"/>
      <c r="AL229" s="149"/>
    </row>
  </sheetData>
  <sheetProtection algorithmName="SHA-512" hashValue="I8GWsGrOFaUxROdmEDALxTSsfaWX/Mfn+JQ3I2HnL52/gw7rCx27InQrNxuDUbWq3IKCQZVoJQA6H6JA7sQsdw==" saltValue="OvbJDlcBp/lw04LyX6oiBA==" spinCount="100000" sheet="1" formatCells="0"/>
  <mergeCells count="455">
    <mergeCell ref="Y1:AD2"/>
    <mergeCell ref="G2:X3"/>
    <mergeCell ref="Y3:AD4"/>
    <mergeCell ref="AJ3:AJ4"/>
    <mergeCell ref="I189:K189"/>
    <mergeCell ref="Z189:AB189"/>
    <mergeCell ref="K192:AB193"/>
    <mergeCell ref="X198:Z199"/>
    <mergeCell ref="M201:Q202"/>
    <mergeCell ref="S201:V202"/>
    <mergeCell ref="W201:Y202"/>
    <mergeCell ref="C120:AD120"/>
    <mergeCell ref="B123:AE123"/>
    <mergeCell ref="C132:AD132"/>
    <mergeCell ref="B135:AE135"/>
    <mergeCell ref="C126:AD126"/>
    <mergeCell ref="C129:E129"/>
    <mergeCell ref="F129:T129"/>
    <mergeCell ref="V129:X129"/>
    <mergeCell ref="Y129:AD129"/>
    <mergeCell ref="C153:E153"/>
    <mergeCell ref="C152:E152"/>
    <mergeCell ref="D162:H162"/>
    <mergeCell ref="U156:V156"/>
    <mergeCell ref="Y156:Z156"/>
    <mergeCell ref="AA156:AB156"/>
    <mergeCell ref="AC156:AD156"/>
    <mergeCell ref="C114:AD114"/>
    <mergeCell ref="E75:AB75"/>
    <mergeCell ref="T111:X111"/>
    <mergeCell ref="Z111:AD111"/>
    <mergeCell ref="P108:R108"/>
    <mergeCell ref="T108:X108"/>
    <mergeCell ref="Z108:AD108"/>
    <mergeCell ref="P109:R109"/>
    <mergeCell ref="T109:X109"/>
    <mergeCell ref="Z109:AD109"/>
    <mergeCell ref="P106:R106"/>
    <mergeCell ref="T106:X106"/>
    <mergeCell ref="Z106:AD106"/>
    <mergeCell ref="P107:R107"/>
    <mergeCell ref="T107:X107"/>
    <mergeCell ref="Z107:AD107"/>
    <mergeCell ref="P104:R104"/>
    <mergeCell ref="T104:X104"/>
    <mergeCell ref="Z104:AD104"/>
    <mergeCell ref="P105:R105"/>
    <mergeCell ref="T105:X105"/>
    <mergeCell ref="Z105:AD105"/>
    <mergeCell ref="P102:R102"/>
    <mergeCell ref="T102:X102"/>
    <mergeCell ref="Z102:AD102"/>
    <mergeCell ref="P103:R103"/>
    <mergeCell ref="T103:X103"/>
    <mergeCell ref="Z103:AD103"/>
    <mergeCell ref="P95:R95"/>
    <mergeCell ref="T95:X95"/>
    <mergeCell ref="Z95:AD95"/>
    <mergeCell ref="P96:R96"/>
    <mergeCell ref="T96:X96"/>
    <mergeCell ref="Z96:AD96"/>
    <mergeCell ref="P97:R97"/>
    <mergeCell ref="T97:X97"/>
    <mergeCell ref="Z97:AD97"/>
    <mergeCell ref="P98:R98"/>
    <mergeCell ref="T98:X98"/>
    <mergeCell ref="Z98:AD98"/>
    <mergeCell ref="P99:R99"/>
    <mergeCell ref="T99:X99"/>
    <mergeCell ref="Z99:AD99"/>
    <mergeCell ref="P100:R100"/>
    <mergeCell ref="T100:X100"/>
    <mergeCell ref="Z100:AD100"/>
    <mergeCell ref="P101:R101"/>
    <mergeCell ref="T101:X101"/>
    <mergeCell ref="P93:R93"/>
    <mergeCell ref="T93:X93"/>
    <mergeCell ref="Z93:AD93"/>
    <mergeCell ref="P94:R94"/>
    <mergeCell ref="T94:X94"/>
    <mergeCell ref="Z94:AD94"/>
    <mergeCell ref="P91:R91"/>
    <mergeCell ref="T91:X91"/>
    <mergeCell ref="Z91:AD91"/>
    <mergeCell ref="P92:R92"/>
    <mergeCell ref="T92:X92"/>
    <mergeCell ref="Z92:AD92"/>
    <mergeCell ref="T83:X83"/>
    <mergeCell ref="Z83:AD83"/>
    <mergeCell ref="P84:R84"/>
    <mergeCell ref="T84:X84"/>
    <mergeCell ref="Z84:AD84"/>
    <mergeCell ref="P89:R89"/>
    <mergeCell ref="T89:X89"/>
    <mergeCell ref="Z89:AD89"/>
    <mergeCell ref="P90:R90"/>
    <mergeCell ref="T90:X90"/>
    <mergeCell ref="Z90:AD90"/>
    <mergeCell ref="P87:R87"/>
    <mergeCell ref="T87:X87"/>
    <mergeCell ref="Z87:AD87"/>
    <mergeCell ref="P88:R88"/>
    <mergeCell ref="T88:X88"/>
    <mergeCell ref="Z88:AD88"/>
    <mergeCell ref="B65:D65"/>
    <mergeCell ref="T62:V63"/>
    <mergeCell ref="W62:X63"/>
    <mergeCell ref="Z62:AB63"/>
    <mergeCell ref="AC62:AD63"/>
    <mergeCell ref="E65:AD65"/>
    <mergeCell ref="P81:R81"/>
    <mergeCell ref="T81:X81"/>
    <mergeCell ref="Z81:AD81"/>
    <mergeCell ref="E62:F63"/>
    <mergeCell ref="H62:J63"/>
    <mergeCell ref="K62:L63"/>
    <mergeCell ref="N62:P63"/>
    <mergeCell ref="Q62:R63"/>
    <mergeCell ref="B62:D63"/>
    <mergeCell ref="T79:X79"/>
    <mergeCell ref="Z77:AD77"/>
    <mergeCell ref="Z78:AD78"/>
    <mergeCell ref="Z79:AD79"/>
    <mergeCell ref="P80:R80"/>
    <mergeCell ref="T80:X80"/>
    <mergeCell ref="Z80:AD80"/>
    <mergeCell ref="B71:S71"/>
    <mergeCell ref="T71:X71"/>
    <mergeCell ref="C156:E156"/>
    <mergeCell ref="F156:H156"/>
    <mergeCell ref="I156:N156"/>
    <mergeCell ref="O156:P156"/>
    <mergeCell ref="Q156:R156"/>
    <mergeCell ref="S156:T156"/>
    <mergeCell ref="S155:T155"/>
    <mergeCell ref="U155:V155"/>
    <mergeCell ref="W155:X155"/>
    <mergeCell ref="W156:X156"/>
    <mergeCell ref="AI228:AI229"/>
    <mergeCell ref="P73:R73"/>
    <mergeCell ref="B222:D222"/>
    <mergeCell ref="B221:D221"/>
    <mergeCell ref="B220:D220"/>
    <mergeCell ref="Y155:Z155"/>
    <mergeCell ref="B225:D225"/>
    <mergeCell ref="G175:L175"/>
    <mergeCell ref="M175:P175"/>
    <mergeCell ref="Q175:V175"/>
    <mergeCell ref="W175:Z175"/>
    <mergeCell ref="G173:L173"/>
    <mergeCell ref="M173:P173"/>
    <mergeCell ref="Q173:V173"/>
    <mergeCell ref="W173:Z173"/>
    <mergeCell ref="G174:L174"/>
    <mergeCell ref="M174:P174"/>
    <mergeCell ref="Q174:V174"/>
    <mergeCell ref="W174:Z174"/>
    <mergeCell ref="B178:AE182"/>
    <mergeCell ref="B177:AE177"/>
    <mergeCell ref="B224:D224"/>
    <mergeCell ref="B223:D223"/>
    <mergeCell ref="AC225:AE225"/>
    <mergeCell ref="AC224:AE224"/>
    <mergeCell ref="E225:G225"/>
    <mergeCell ref="H225:J225"/>
    <mergeCell ref="K225:M225"/>
    <mergeCell ref="N225:P225"/>
    <mergeCell ref="Q225:S225"/>
    <mergeCell ref="C169:AD169"/>
    <mergeCell ref="G171:L171"/>
    <mergeCell ref="M171:P171"/>
    <mergeCell ref="Q171:V171"/>
    <mergeCell ref="W171:Z171"/>
    <mergeCell ref="G172:L172"/>
    <mergeCell ref="M172:P172"/>
    <mergeCell ref="Q172:V172"/>
    <mergeCell ref="W172:Z172"/>
    <mergeCell ref="T225:V225"/>
    <mergeCell ref="W225:Y225"/>
    <mergeCell ref="Z225:AB225"/>
    <mergeCell ref="E224:G224"/>
    <mergeCell ref="H224:J224"/>
    <mergeCell ref="K224:M224"/>
    <mergeCell ref="N224:P224"/>
    <mergeCell ref="Q224:S224"/>
    <mergeCell ref="T224:V224"/>
    <mergeCell ref="AA167:AE167"/>
    <mergeCell ref="AA162:AC162"/>
    <mergeCell ref="I163:K163"/>
    <mergeCell ref="L163:N163"/>
    <mergeCell ref="O163:Q163"/>
    <mergeCell ref="R163:T163"/>
    <mergeCell ref="U163:W163"/>
    <mergeCell ref="X163:Z163"/>
    <mergeCell ref="AA163:AC163"/>
    <mergeCell ref="I162:K162"/>
    <mergeCell ref="L162:N162"/>
    <mergeCell ref="O162:Q162"/>
    <mergeCell ref="R162:T162"/>
    <mergeCell ref="U162:W162"/>
    <mergeCell ref="X162:Z162"/>
    <mergeCell ref="B167:P167"/>
    <mergeCell ref="D163:H163"/>
    <mergeCell ref="Q165:U165"/>
    <mergeCell ref="V165:Z165"/>
    <mergeCell ref="AA165:AE165"/>
    <mergeCell ref="Q167:U167"/>
    <mergeCell ref="V167:Z167"/>
    <mergeCell ref="AC154:AD154"/>
    <mergeCell ref="S154:T154"/>
    <mergeCell ref="F155:H155"/>
    <mergeCell ref="I155:N155"/>
    <mergeCell ref="O155:P155"/>
    <mergeCell ref="Q155:R155"/>
    <mergeCell ref="C154:E154"/>
    <mergeCell ref="F154:H154"/>
    <mergeCell ref="I154:N154"/>
    <mergeCell ref="O154:P154"/>
    <mergeCell ref="Q154:R154"/>
    <mergeCell ref="C155:E155"/>
    <mergeCell ref="AA155:AB155"/>
    <mergeCell ref="AC155:AD155"/>
    <mergeCell ref="U154:V154"/>
    <mergeCell ref="W154:X154"/>
    <mergeCell ref="Y154:Z154"/>
    <mergeCell ref="AA154:AB154"/>
    <mergeCell ref="F153:H153"/>
    <mergeCell ref="I153:N153"/>
    <mergeCell ref="O153:P153"/>
    <mergeCell ref="Q153:R153"/>
    <mergeCell ref="W151:X151"/>
    <mergeCell ref="Y151:Z151"/>
    <mergeCell ref="AA151:AB151"/>
    <mergeCell ref="AC151:AD151"/>
    <mergeCell ref="F152:H152"/>
    <mergeCell ref="I152:N152"/>
    <mergeCell ref="O152:P152"/>
    <mergeCell ref="Q152:R152"/>
    <mergeCell ref="S152:T152"/>
    <mergeCell ref="S153:T153"/>
    <mergeCell ref="U153:V153"/>
    <mergeCell ref="W153:X153"/>
    <mergeCell ref="Y153:Z153"/>
    <mergeCell ref="AA153:AB153"/>
    <mergeCell ref="AC153:AD153"/>
    <mergeCell ref="U152:V152"/>
    <mergeCell ref="W152:X152"/>
    <mergeCell ref="Y152:Z152"/>
    <mergeCell ref="AA152:AB152"/>
    <mergeCell ref="AC152:AD152"/>
    <mergeCell ref="O150:Z150"/>
    <mergeCell ref="AA150:AD150"/>
    <mergeCell ref="C151:E151"/>
    <mergeCell ref="F151:H151"/>
    <mergeCell ref="I151:N151"/>
    <mergeCell ref="O151:P151"/>
    <mergeCell ref="Q151:R151"/>
    <mergeCell ref="S151:T151"/>
    <mergeCell ref="U151:V151"/>
    <mergeCell ref="C150:N150"/>
    <mergeCell ref="C138:AD138"/>
    <mergeCell ref="B148:P148"/>
    <mergeCell ref="Q148:S148"/>
    <mergeCell ref="T148:V148"/>
    <mergeCell ref="W148:Y148"/>
    <mergeCell ref="Z148:AB148"/>
    <mergeCell ref="AC148:AE148"/>
    <mergeCell ref="Z142:AB142"/>
    <mergeCell ref="AC142:AE142"/>
    <mergeCell ref="Q144:S144"/>
    <mergeCell ref="T144:V144"/>
    <mergeCell ref="W144:Y144"/>
    <mergeCell ref="Z144:AB144"/>
    <mergeCell ref="AC144:AE144"/>
    <mergeCell ref="Q141:V141"/>
    <mergeCell ref="W141:Y142"/>
    <mergeCell ref="Z141:AE141"/>
    <mergeCell ref="Q142:S142"/>
    <mergeCell ref="T142:V142"/>
    <mergeCell ref="B144:P144"/>
    <mergeCell ref="W224:Y224"/>
    <mergeCell ref="Z224:AB224"/>
    <mergeCell ref="E223:G223"/>
    <mergeCell ref="H223:J223"/>
    <mergeCell ref="K223:M223"/>
    <mergeCell ref="N223:P223"/>
    <mergeCell ref="Q223:S223"/>
    <mergeCell ref="T223:V223"/>
    <mergeCell ref="W223:Y223"/>
    <mergeCell ref="Z223:AB223"/>
    <mergeCell ref="AC223:AE223"/>
    <mergeCell ref="E222:G222"/>
    <mergeCell ref="H222:J222"/>
    <mergeCell ref="K222:M222"/>
    <mergeCell ref="N222:P222"/>
    <mergeCell ref="Q222:S222"/>
    <mergeCell ref="T222:V222"/>
    <mergeCell ref="W222:Y222"/>
    <mergeCell ref="Z222:AB222"/>
    <mergeCell ref="AC222:AE222"/>
    <mergeCell ref="E221:G221"/>
    <mergeCell ref="H221:J221"/>
    <mergeCell ref="K221:M221"/>
    <mergeCell ref="N221:P221"/>
    <mergeCell ref="Q221:S221"/>
    <mergeCell ref="T221:V221"/>
    <mergeCell ref="W221:Y221"/>
    <mergeCell ref="Z221:AB221"/>
    <mergeCell ref="AC221:AE221"/>
    <mergeCell ref="AC218:AE218"/>
    <mergeCell ref="E220:G220"/>
    <mergeCell ref="H220:J220"/>
    <mergeCell ref="K220:M220"/>
    <mergeCell ref="N220:P220"/>
    <mergeCell ref="Q220:S220"/>
    <mergeCell ref="T220:V220"/>
    <mergeCell ref="W220:Y220"/>
    <mergeCell ref="Z220:AB220"/>
    <mergeCell ref="B218:M218"/>
    <mergeCell ref="N218:P218"/>
    <mergeCell ref="Q218:S218"/>
    <mergeCell ref="T218:V218"/>
    <mergeCell ref="W218:Y218"/>
    <mergeCell ref="Z218:AB218"/>
    <mergeCell ref="AC220:AE220"/>
    <mergeCell ref="B209:E210"/>
    <mergeCell ref="F209:Q210"/>
    <mergeCell ref="R209:T210"/>
    <mergeCell ref="U209:V210"/>
    <mergeCell ref="W209:Y210"/>
    <mergeCell ref="Z209:AD210"/>
    <mergeCell ref="B212:E213"/>
    <mergeCell ref="F212:P213"/>
    <mergeCell ref="Q212:S213"/>
    <mergeCell ref="T212:AD213"/>
    <mergeCell ref="W59:X60"/>
    <mergeCell ref="Z59:AB60"/>
    <mergeCell ref="AC59:AD60"/>
    <mergeCell ref="Z110:AD110"/>
    <mergeCell ref="P111:R111"/>
    <mergeCell ref="E67:H68"/>
    <mergeCell ref="J67:L68"/>
    <mergeCell ref="M67:Q68"/>
    <mergeCell ref="R67:V68"/>
    <mergeCell ref="P77:R77"/>
    <mergeCell ref="P78:R78"/>
    <mergeCell ref="P79:R79"/>
    <mergeCell ref="T73:X73"/>
    <mergeCell ref="Z73:AD73"/>
    <mergeCell ref="C73:N73"/>
    <mergeCell ref="T77:X77"/>
    <mergeCell ref="T78:X78"/>
    <mergeCell ref="P82:R82"/>
    <mergeCell ref="T82:X82"/>
    <mergeCell ref="Z82:AD82"/>
    <mergeCell ref="P85:R85"/>
    <mergeCell ref="T85:X85"/>
    <mergeCell ref="Z85:AD85"/>
    <mergeCell ref="P86:R86"/>
    <mergeCell ref="B39:E40"/>
    <mergeCell ref="F39:AD40"/>
    <mergeCell ref="B48:AE48"/>
    <mergeCell ref="B50:E51"/>
    <mergeCell ref="F50:K51"/>
    <mergeCell ref="L50:O51"/>
    <mergeCell ref="P50:AC51"/>
    <mergeCell ref="T42:AD43"/>
    <mergeCell ref="B42:E43"/>
    <mergeCell ref="F42:O43"/>
    <mergeCell ref="P42:S43"/>
    <mergeCell ref="B45:E46"/>
    <mergeCell ref="F45:O46"/>
    <mergeCell ref="P45:S46"/>
    <mergeCell ref="T45:AD46"/>
    <mergeCell ref="F12:AD13"/>
    <mergeCell ref="B15:E16"/>
    <mergeCell ref="F15:AD16"/>
    <mergeCell ref="P18:S19"/>
    <mergeCell ref="J18:O19"/>
    <mergeCell ref="B36:E37"/>
    <mergeCell ref="F36:P37"/>
    <mergeCell ref="Q36:T37"/>
    <mergeCell ref="U36:AD37"/>
    <mergeCell ref="B6:AE6"/>
    <mergeCell ref="B30:E31"/>
    <mergeCell ref="F30:P31"/>
    <mergeCell ref="Q30:S31"/>
    <mergeCell ref="T30:AD31"/>
    <mergeCell ref="B33:E34"/>
    <mergeCell ref="F33:Q34"/>
    <mergeCell ref="S33:V34"/>
    <mergeCell ref="W33:AD34"/>
    <mergeCell ref="B24:E25"/>
    <mergeCell ref="F24:AD25"/>
    <mergeCell ref="B27:E28"/>
    <mergeCell ref="F27:P28"/>
    <mergeCell ref="Q27:S28"/>
    <mergeCell ref="T27:AD28"/>
    <mergeCell ref="J8:W8"/>
    <mergeCell ref="D9:AC9"/>
    <mergeCell ref="T18:AD19"/>
    <mergeCell ref="B21:E22"/>
    <mergeCell ref="F21:AD22"/>
    <mergeCell ref="B12:E13"/>
    <mergeCell ref="B18:D19"/>
    <mergeCell ref="E18:F19"/>
    <mergeCell ref="G18:I19"/>
    <mergeCell ref="AJ75:AJ76"/>
    <mergeCell ref="J201:L202"/>
    <mergeCell ref="D192:J193"/>
    <mergeCell ref="E195:I196"/>
    <mergeCell ref="J195:AA196"/>
    <mergeCell ref="N198:P199"/>
    <mergeCell ref="AK73:AL73"/>
    <mergeCell ref="W67:AB68"/>
    <mergeCell ref="Z101:AD101"/>
    <mergeCell ref="B117:AE117"/>
    <mergeCell ref="P110:R110"/>
    <mergeCell ref="T110:X110"/>
    <mergeCell ref="C159:AD159"/>
    <mergeCell ref="P83:R83"/>
    <mergeCell ref="Z71:AD71"/>
    <mergeCell ref="C185:AD185"/>
    <mergeCell ref="M189:Y189"/>
    <mergeCell ref="D189:H189"/>
    <mergeCell ref="U198:W199"/>
    <mergeCell ref="G198:I199"/>
    <mergeCell ref="J198:L199"/>
    <mergeCell ref="Q198:S199"/>
    <mergeCell ref="T86:X86"/>
    <mergeCell ref="Z86:AD86"/>
    <mergeCell ref="B53:E54"/>
    <mergeCell ref="F53:K54"/>
    <mergeCell ref="L53:O54"/>
    <mergeCell ref="P53:AC54"/>
    <mergeCell ref="B56:E57"/>
    <mergeCell ref="F56:K57"/>
    <mergeCell ref="L56:O57"/>
    <mergeCell ref="P56:AC57"/>
    <mergeCell ref="N215:S215"/>
    <mergeCell ref="T215:V216"/>
    <mergeCell ref="W215:Y216"/>
    <mergeCell ref="Z215:AE215"/>
    <mergeCell ref="N216:P216"/>
    <mergeCell ref="Q216:S216"/>
    <mergeCell ref="Z216:AB216"/>
    <mergeCell ref="AC216:AE216"/>
    <mergeCell ref="C206:AD206"/>
    <mergeCell ref="B59:D60"/>
    <mergeCell ref="E59:F60"/>
    <mergeCell ref="H59:J60"/>
    <mergeCell ref="K59:L60"/>
    <mergeCell ref="N59:P60"/>
    <mergeCell ref="Q59:R60"/>
    <mergeCell ref="T59:V60"/>
  </mergeCells>
  <conditionalFormatting sqref="N221:P225">
    <cfRule type="containsErrors" dxfId="128" priority="738">
      <formula>ISERROR(N221)</formula>
    </cfRule>
  </conditionalFormatting>
  <conditionalFormatting sqref="Z218:AE218">
    <cfRule type="cellIs" dxfId="127" priority="648" operator="equal">
      <formula>0</formula>
    </cfRule>
  </conditionalFormatting>
  <conditionalFormatting sqref="AA167:AE167">
    <cfRule type="cellIs" dxfId="126" priority="647" operator="equal">
      <formula>0</formula>
    </cfRule>
  </conditionalFormatting>
  <conditionalFormatting sqref="Q167:Z167">
    <cfRule type="cellIs" dxfId="125" priority="646" operator="equal">
      <formula>0</formula>
    </cfRule>
  </conditionalFormatting>
  <conditionalFormatting sqref="W218:Y218">
    <cfRule type="cellIs" dxfId="124" priority="641" operator="equal">
      <formula>0</formula>
    </cfRule>
  </conditionalFormatting>
  <conditionalFormatting sqref="AH112 AH11:AH13 AH116:AH117 AH48:AH69 AI117 AI123 AI135 AI129 AH161:AH163 AH165:AH183 AJ161:AK183 AH185 AH187 AH189 AH198 AH191 AH193 AH195:AH196 AJ185:AK185 AJ187:AK187 AJ189:AK189 AJ192:AK192 AJ194:AK194 AJ196:AK196 AJ198:AK198 AJ200:AK200 AJ202:AK202 AH216 AH20:AH46 AJ20:AK46 AH7:AH8 AJ7:AK8 AH136:AH157 AJ136:AK157 AH227:AH1048576 AJ227:AK1048576">
    <cfRule type="containsText" dxfId="123" priority="640" operator="containsText" text="ERROR">
      <formula>NOT(ISERROR(SEARCH("ERROR",AH7)))</formula>
    </cfRule>
  </conditionalFormatting>
  <conditionalFormatting sqref="W144:Y144 W148:Y148">
    <cfRule type="cellIs" dxfId="122" priority="638" operator="equal">
      <formula>0</formula>
    </cfRule>
  </conditionalFormatting>
  <conditionalFormatting sqref="Z148:AE148 Z144:AE144">
    <cfRule type="cellIs" dxfId="121" priority="634" operator="equal">
      <formula>0</formula>
    </cfRule>
  </conditionalFormatting>
  <conditionalFormatting sqref="AH112 AH116:AH117 AH48:AH69 AI117 AI123 AI135 AI129 AH161:AH163 AH165:AH183 AJ161:AK183 AH185 AH187 AH189 AH198 AH191 AH193 AH195:AH196 AJ185:AK185 AJ187:AK187 AJ189:AK189 AJ192:AK192 AJ194:AK194 AJ196:AK196 AJ198:AK198 AJ200:AK200 AJ202:AK202 AH216 AH20:AH46 AJ20:AK46 AH136:AH157 AJ136:AK157 AJ11:AK13 AH11:AH13 AH227:AH1048576 AJ227:AK1048576 AH5:AH9 AJ5:AK9">
    <cfRule type="containsText" dxfId="120" priority="615" operator="containsText" text="TRUE">
      <formula>NOT(ISERROR(SEARCH("TRUE",AH5)))</formula>
    </cfRule>
  </conditionalFormatting>
  <conditionalFormatting sqref="Z77:Z111">
    <cfRule type="expression" dxfId="119" priority="201">
      <formula>$AI77=TRUE</formula>
    </cfRule>
  </conditionalFormatting>
  <conditionalFormatting sqref="T18:AD19 F21:AD22 F24:AD25 F27:P28 T27:AD28 T30:AD31 F30:P31 F33:Q34 W33:AD34 U36:AD37 F36:P37 F39:AD40 F42:O43 F45:O46 T42:AD43 T45:AD46 F12">
    <cfRule type="cellIs" dxfId="118" priority="152" operator="equal">
      <formula>0</formula>
    </cfRule>
  </conditionalFormatting>
  <conditionalFormatting sqref="E75">
    <cfRule type="expression" dxfId="117" priority="1416">
      <formula>$W$75&gt;0</formula>
    </cfRule>
  </conditionalFormatting>
  <conditionalFormatting sqref="AH113:AH115">
    <cfRule type="containsText" dxfId="116" priority="145" operator="containsText" text="ERROR">
      <formula>NOT(ISERROR(SEARCH("ERROR",AH113)))</formula>
    </cfRule>
  </conditionalFormatting>
  <conditionalFormatting sqref="AH113:AH115">
    <cfRule type="containsText" dxfId="115" priority="144" operator="containsText" text="TRUE">
      <formula>NOT(ISERROR(SEARCH("TRUE",AH113)))</formula>
    </cfRule>
  </conditionalFormatting>
  <conditionalFormatting sqref="AC221:AE225">
    <cfRule type="containsErrors" dxfId="114" priority="143">
      <formula>ISERROR(AC221)</formula>
    </cfRule>
  </conditionalFormatting>
  <conditionalFormatting sqref="T218:V218">
    <cfRule type="cellIs" dxfId="113" priority="142" operator="equal">
      <formula>0</formula>
    </cfRule>
  </conditionalFormatting>
  <conditionalFormatting sqref="O152:Z156">
    <cfRule type="cellIs" dxfId="112" priority="141" operator="equal">
      <formula>0</formula>
    </cfRule>
  </conditionalFormatting>
  <conditionalFormatting sqref="AH118 AH122:AH123">
    <cfRule type="containsText" dxfId="111" priority="134" operator="containsText" text="ERROR">
      <formula>NOT(ISERROR(SEARCH("ERROR",AH118)))</formula>
    </cfRule>
  </conditionalFormatting>
  <conditionalFormatting sqref="AH118 AH122:AH123">
    <cfRule type="containsText" dxfId="110" priority="133" operator="containsText" text="TRUE">
      <formula>NOT(ISERROR(SEARCH("TRUE",AH118)))</formula>
    </cfRule>
  </conditionalFormatting>
  <conditionalFormatting sqref="AH119:AH121">
    <cfRule type="containsText" dxfId="109" priority="132" operator="containsText" text="ERROR">
      <formula>NOT(ISERROR(SEARCH("ERROR",AH119)))</formula>
    </cfRule>
  </conditionalFormatting>
  <conditionalFormatting sqref="AH119:AH121">
    <cfRule type="containsText" dxfId="108" priority="131" operator="containsText" text="TRUE">
      <formula>NOT(ISERROR(SEARCH("TRUE",AH119)))</formula>
    </cfRule>
  </conditionalFormatting>
  <conditionalFormatting sqref="AH130 AH134:AH135">
    <cfRule type="containsText" dxfId="107" priority="130" operator="containsText" text="ERROR">
      <formula>NOT(ISERROR(SEARCH("ERROR",AH130)))</formula>
    </cfRule>
  </conditionalFormatting>
  <conditionalFormatting sqref="AH130 AH134:AH135">
    <cfRule type="containsText" dxfId="106" priority="129" operator="containsText" text="TRUE">
      <formula>NOT(ISERROR(SEARCH("TRUE",AH130)))</formula>
    </cfRule>
  </conditionalFormatting>
  <conditionalFormatting sqref="AH131:AH133">
    <cfRule type="containsText" dxfId="105" priority="128" operator="containsText" text="ERROR">
      <formula>NOT(ISERROR(SEARCH("ERROR",AH131)))</formula>
    </cfRule>
  </conditionalFormatting>
  <conditionalFormatting sqref="AH131:AH133">
    <cfRule type="containsText" dxfId="104" priority="127" operator="containsText" text="TRUE">
      <formula>NOT(ISERROR(SEARCH("TRUE",AH131)))</formula>
    </cfRule>
  </conditionalFormatting>
  <conditionalFormatting sqref="AH128:AH129">
    <cfRule type="containsText" dxfId="103" priority="126" operator="containsText" text="ERROR">
      <formula>NOT(ISERROR(SEARCH("ERROR",AH128)))</formula>
    </cfRule>
  </conditionalFormatting>
  <conditionalFormatting sqref="AH128:AH129">
    <cfRule type="containsText" dxfId="102" priority="125" operator="containsText" text="TRUE">
      <formula>NOT(ISERROR(SEARCH("TRUE",AH128)))</formula>
    </cfRule>
  </conditionalFormatting>
  <conditionalFormatting sqref="AH125:AH127">
    <cfRule type="containsText" dxfId="101" priority="124" operator="containsText" text="ERROR">
      <formula>NOT(ISERROR(SEARCH("ERROR",AH125)))</formula>
    </cfRule>
  </conditionalFormatting>
  <conditionalFormatting sqref="AH125:AH127">
    <cfRule type="containsText" dxfId="100" priority="123" operator="containsText" text="TRUE">
      <formula>NOT(ISERROR(SEARCH("TRUE",AH125)))</formula>
    </cfRule>
  </conditionalFormatting>
  <conditionalFormatting sqref="AH124">
    <cfRule type="containsText" dxfId="99" priority="122" operator="containsText" text="ERROR">
      <formula>NOT(ISERROR(SEARCH("ERROR",AH124)))</formula>
    </cfRule>
  </conditionalFormatting>
  <conditionalFormatting sqref="AH124">
    <cfRule type="containsText" dxfId="98" priority="121" operator="containsText" text="TRUE">
      <formula>NOT(ISERROR(SEARCH("TRUE",AH124)))</formula>
    </cfRule>
  </conditionalFormatting>
  <conditionalFormatting sqref="AJ112:AK112 AJ11:AK13 AJ116:AK117 AJ48:AK69">
    <cfRule type="containsText" dxfId="97" priority="110" operator="containsText" text="ERROR">
      <formula>NOT(ISERROR(SEARCH("ERROR",AJ11)))</formula>
    </cfRule>
  </conditionalFormatting>
  <conditionalFormatting sqref="AJ112:AK112 AJ116:AK117 AJ48:AK69">
    <cfRule type="containsText" dxfId="96" priority="109" operator="containsText" text="TRUE">
      <formula>NOT(ISERROR(SEARCH("TRUE",AJ48)))</formula>
    </cfRule>
  </conditionalFormatting>
  <conditionalFormatting sqref="AJ113:AK115">
    <cfRule type="containsText" dxfId="95" priority="108" operator="containsText" text="ERROR">
      <formula>NOT(ISERROR(SEARCH("ERROR",AJ113)))</formula>
    </cfRule>
  </conditionalFormatting>
  <conditionalFormatting sqref="AJ113:AK115">
    <cfRule type="containsText" dxfId="94" priority="107" operator="containsText" text="TRUE">
      <formula>NOT(ISERROR(SEARCH("TRUE",AJ113)))</formula>
    </cfRule>
  </conditionalFormatting>
  <conditionalFormatting sqref="AJ118:AK118 AJ122:AK123">
    <cfRule type="containsText" dxfId="93" priority="106" operator="containsText" text="ERROR">
      <formula>NOT(ISERROR(SEARCH("ERROR",AJ118)))</formula>
    </cfRule>
  </conditionalFormatting>
  <conditionalFormatting sqref="AJ118:AK118 AJ122:AK123">
    <cfRule type="containsText" dxfId="92" priority="105" operator="containsText" text="TRUE">
      <formula>NOT(ISERROR(SEARCH("TRUE",AJ118)))</formula>
    </cfRule>
  </conditionalFormatting>
  <conditionalFormatting sqref="AJ119:AK121">
    <cfRule type="containsText" dxfId="91" priority="104" operator="containsText" text="ERROR">
      <formula>NOT(ISERROR(SEARCH("ERROR",AJ119)))</formula>
    </cfRule>
  </conditionalFormatting>
  <conditionalFormatting sqref="AJ119:AK121">
    <cfRule type="containsText" dxfId="90" priority="103" operator="containsText" text="TRUE">
      <formula>NOT(ISERROR(SEARCH("TRUE",AJ119)))</formula>
    </cfRule>
  </conditionalFormatting>
  <conditionalFormatting sqref="AJ130:AK130 AJ134:AK135">
    <cfRule type="containsText" dxfId="89" priority="102" operator="containsText" text="ERROR">
      <formula>NOT(ISERROR(SEARCH("ERROR",AJ130)))</formula>
    </cfRule>
  </conditionalFormatting>
  <conditionalFormatting sqref="AJ130:AK130 AJ134:AK135">
    <cfRule type="containsText" dxfId="88" priority="101" operator="containsText" text="TRUE">
      <formula>NOT(ISERROR(SEARCH("TRUE",AJ130)))</formula>
    </cfRule>
  </conditionalFormatting>
  <conditionalFormatting sqref="AJ131:AK133">
    <cfRule type="containsText" dxfId="87" priority="100" operator="containsText" text="ERROR">
      <formula>NOT(ISERROR(SEARCH("ERROR",AJ131)))</formula>
    </cfRule>
  </conditionalFormatting>
  <conditionalFormatting sqref="AJ131:AK133">
    <cfRule type="containsText" dxfId="86" priority="99" operator="containsText" text="TRUE">
      <formula>NOT(ISERROR(SEARCH("TRUE",AJ131)))</formula>
    </cfRule>
  </conditionalFormatting>
  <conditionalFormatting sqref="AJ128:AK129">
    <cfRule type="containsText" dxfId="85" priority="98" operator="containsText" text="ERROR">
      <formula>NOT(ISERROR(SEARCH("ERROR",AJ128)))</formula>
    </cfRule>
  </conditionalFormatting>
  <conditionalFormatting sqref="AJ128:AK129">
    <cfRule type="containsText" dxfId="84" priority="97" operator="containsText" text="TRUE">
      <formula>NOT(ISERROR(SEARCH("TRUE",AJ128)))</formula>
    </cfRule>
  </conditionalFormatting>
  <conditionalFormatting sqref="AJ125:AK127">
    <cfRule type="containsText" dxfId="83" priority="96" operator="containsText" text="ERROR">
      <formula>NOT(ISERROR(SEARCH("ERROR",AJ125)))</formula>
    </cfRule>
  </conditionalFormatting>
  <conditionalFormatting sqref="AJ125:AK127">
    <cfRule type="containsText" dxfId="82" priority="95" operator="containsText" text="TRUE">
      <formula>NOT(ISERROR(SEARCH("TRUE",AJ125)))</formula>
    </cfRule>
  </conditionalFormatting>
  <conditionalFormatting sqref="AJ124:AK124">
    <cfRule type="containsText" dxfId="81" priority="94" operator="containsText" text="ERROR">
      <formula>NOT(ISERROR(SEARCH("ERROR",AJ124)))</formula>
    </cfRule>
  </conditionalFormatting>
  <conditionalFormatting sqref="AJ124:AK124">
    <cfRule type="containsText" dxfId="80" priority="93" operator="containsText" text="TRUE">
      <formula>NOT(ISERROR(SEARCH("TRUE",AJ124)))</formula>
    </cfRule>
  </conditionalFormatting>
  <conditionalFormatting sqref="C77:AD111">
    <cfRule type="expression" dxfId="79" priority="1417">
      <formula>$AI77=TRUE</formula>
    </cfRule>
    <cfRule type="expression" dxfId="78" priority="1418">
      <formula>$AH77=TRUE</formula>
    </cfRule>
  </conditionalFormatting>
  <conditionalFormatting sqref="T77:X111">
    <cfRule type="expression" dxfId="77" priority="92">
      <formula>$AK77=TRUE</formula>
    </cfRule>
  </conditionalFormatting>
  <conditionalFormatting sqref="Z77:AD111">
    <cfRule type="expression" dxfId="76" priority="91">
      <formula>$AL77=TRUE</formula>
    </cfRule>
  </conditionalFormatting>
  <conditionalFormatting sqref="AC59:AD60 AC62:AD63 W59:X60 W62:X63 Q59:R60 Q62:R63 K59:L60 K62:L63 E59:F60 E62:F63">
    <cfRule type="containsText" dxfId="75" priority="88" operator="containsText" text="Y">
      <formula>NOT(ISERROR(SEARCH("Y",E59)))</formula>
    </cfRule>
  </conditionalFormatting>
  <conditionalFormatting sqref="AH158:AH160">
    <cfRule type="containsText" dxfId="74" priority="86" operator="containsText" text="ERROR">
      <formula>NOT(ISERROR(SEARCH("ERROR",AH158)))</formula>
    </cfRule>
  </conditionalFormatting>
  <conditionalFormatting sqref="AH158:AH160">
    <cfRule type="containsText" dxfId="73" priority="85" operator="containsText" text="TRUE">
      <formula>NOT(ISERROR(SEARCH("TRUE",AH158)))</formula>
    </cfRule>
  </conditionalFormatting>
  <conditionalFormatting sqref="AJ158:AK160">
    <cfRule type="containsText" dxfId="72" priority="84" operator="containsText" text="ERROR">
      <formula>NOT(ISERROR(SEARCH("ERROR",AJ158)))</formula>
    </cfRule>
  </conditionalFormatting>
  <conditionalFormatting sqref="AJ158:AK160">
    <cfRule type="containsText" dxfId="71" priority="83" operator="containsText" text="TRUE">
      <formula>NOT(ISERROR(SEARCH("TRUE",AJ158)))</formula>
    </cfRule>
  </conditionalFormatting>
  <conditionalFormatting sqref="Z189 AC189:AE189">
    <cfRule type="cellIs" dxfId="70" priority="75" operator="equal">
      <formula>0</formula>
    </cfRule>
  </conditionalFormatting>
  <conditionalFormatting sqref="AH184 AH186 AH188 AH190 AH197 AH192 AH194 AH200 AH203">
    <cfRule type="containsText" dxfId="69" priority="33" operator="containsText" text="ERROR">
      <formula>NOT(ISERROR(SEARCH("ERROR",AH184)))</formula>
    </cfRule>
  </conditionalFormatting>
  <conditionalFormatting sqref="AH184 AH186 AH188 AH190 AH197 AH192 AH194 AH200 AH203">
    <cfRule type="containsText" dxfId="68" priority="32" operator="containsText" text="TRUE">
      <formula>NOT(ISERROR(SEARCH("TRUE",AH184)))</formula>
    </cfRule>
  </conditionalFormatting>
  <conditionalFormatting sqref="AJ184:AK184 AJ186:AK186 AJ188:AK188 AJ190:AK191 AJ193:AK193 AJ195:AK195 AJ197:AK197 AJ199:AK199 AJ201:AK201 AJ203:AK203">
    <cfRule type="containsText" dxfId="67" priority="31" operator="containsText" text="ERROR">
      <formula>NOT(ISERROR(SEARCH("ERROR",AJ184)))</formula>
    </cfRule>
  </conditionalFormatting>
  <conditionalFormatting sqref="AJ184:AK184 AJ186:AK186 AJ188:AK188 AJ190:AK191 AJ193:AK193 AJ195:AK195 AJ197:AK197 AJ199:AK199 AJ201:AK201 AJ203:AK203">
    <cfRule type="containsText" dxfId="66" priority="30" operator="containsText" text="TRUE">
      <formula>NOT(ISERROR(SEARCH("TRUE",AJ184)))</formula>
    </cfRule>
  </conditionalFormatting>
  <conditionalFormatting sqref="AH201">
    <cfRule type="containsText" dxfId="65" priority="29" operator="containsText" text="ERROR">
      <formula>NOT(ISERROR(SEARCH("ERROR",AH201)))</formula>
    </cfRule>
  </conditionalFormatting>
  <conditionalFormatting sqref="AH201">
    <cfRule type="containsText" dxfId="64" priority="28" operator="containsText" text="TRUE">
      <formula>NOT(ISERROR(SEARCH("TRUE",AH201)))</formula>
    </cfRule>
  </conditionalFormatting>
  <conditionalFormatting sqref="AH204:AH207 AH218:AH226 AJ204:AK207 AJ214:AK226 AH214:AH216">
    <cfRule type="containsText" dxfId="63" priority="24" operator="containsText" text="ERROR">
      <formula>NOT(ISERROR(SEARCH("ERROR",AH204)))</formula>
    </cfRule>
  </conditionalFormatting>
  <conditionalFormatting sqref="AH204:AH207 AH218:AH226 AJ204:AK207 AJ214:AK226 AH214:AH216">
    <cfRule type="containsText" dxfId="62" priority="23" operator="containsText" text="TRUE">
      <formula>NOT(ISERROR(SEARCH("TRUE",AH204)))</formula>
    </cfRule>
  </conditionalFormatting>
  <conditionalFormatting sqref="AH208:AH213">
    <cfRule type="containsText" dxfId="61" priority="20" operator="containsText" text="ERROR">
      <formula>NOT(ISERROR(SEARCH("ERROR",AH208)))</formula>
    </cfRule>
  </conditionalFormatting>
  <conditionalFormatting sqref="AH208:AH213">
    <cfRule type="containsText" dxfId="60" priority="19" operator="containsText" text="TRUE">
      <formula>NOT(ISERROR(SEARCH("TRUE",AH208)))</formula>
    </cfRule>
  </conditionalFormatting>
  <conditionalFormatting sqref="F209:Q210 U209:V210 Z209:AD210 T212:AD213 F212:P213">
    <cfRule type="cellIs" dxfId="59" priority="18" operator="equal">
      <formula>0</formula>
    </cfRule>
  </conditionalFormatting>
  <conditionalFormatting sqref="AJ208:AK213">
    <cfRule type="containsText" dxfId="58" priority="17" operator="containsText" text="ERROR">
      <formula>NOT(ISERROR(SEARCH("ERROR",AJ208)))</formula>
    </cfRule>
  </conditionalFormatting>
  <conditionalFormatting sqref="AJ208:AK213">
    <cfRule type="containsText" dxfId="57" priority="16" operator="containsText" text="TRUE">
      <formula>NOT(ISERROR(SEARCH("TRUE",AJ208)))</formula>
    </cfRule>
  </conditionalFormatting>
  <conditionalFormatting sqref="AH17:AH19">
    <cfRule type="containsText" dxfId="56" priority="15" operator="containsText" text="ERROR">
      <formula>NOT(ISERROR(SEARCH("ERROR",AH17)))</formula>
    </cfRule>
  </conditionalFormatting>
  <conditionalFormatting sqref="AH17:AH19">
    <cfRule type="containsText" dxfId="55" priority="14" operator="containsText" text="TRUE">
      <formula>NOT(ISERROR(SEARCH("TRUE",AH17)))</formula>
    </cfRule>
  </conditionalFormatting>
  <conditionalFormatting sqref="E18:F19 J18">
    <cfRule type="cellIs" dxfId="54" priority="13" operator="equal">
      <formula>0</formula>
    </cfRule>
  </conditionalFormatting>
  <conditionalFormatting sqref="AJ17:AK19">
    <cfRule type="containsText" dxfId="53" priority="12" operator="containsText" text="ERROR">
      <formula>NOT(ISERROR(SEARCH("ERROR",AJ17)))</formula>
    </cfRule>
  </conditionalFormatting>
  <conditionalFormatting sqref="AJ17:AK19">
    <cfRule type="containsText" dxfId="52" priority="11" operator="containsText" text="TRUE">
      <formula>NOT(ISERROR(SEARCH("TRUE",AJ17)))</formula>
    </cfRule>
  </conditionalFormatting>
  <conditionalFormatting sqref="AH14:AH16">
    <cfRule type="containsText" dxfId="51" priority="10" operator="containsText" text="ERROR">
      <formula>NOT(ISERROR(SEARCH("ERROR",AH14)))</formula>
    </cfRule>
  </conditionalFormatting>
  <conditionalFormatting sqref="AH14:AH16">
    <cfRule type="containsText" dxfId="50" priority="9" operator="containsText" text="TRUE">
      <formula>NOT(ISERROR(SEARCH("TRUE",AH14)))</formula>
    </cfRule>
  </conditionalFormatting>
  <conditionalFormatting sqref="F15">
    <cfRule type="cellIs" dxfId="49" priority="8" operator="equal">
      <formula>0</formula>
    </cfRule>
  </conditionalFormatting>
  <conditionalFormatting sqref="AJ14:AK16">
    <cfRule type="containsText" dxfId="48" priority="7" operator="containsText" text="ERROR">
      <formula>NOT(ISERROR(SEARCH("ERROR",AJ14)))</formula>
    </cfRule>
  </conditionalFormatting>
  <conditionalFormatting sqref="AJ14:AK16">
    <cfRule type="containsText" dxfId="47" priority="6" operator="containsText" text="TRUE">
      <formula>NOT(ISERROR(SEARCH("TRUE",AJ14)))</formula>
    </cfRule>
  </conditionalFormatting>
  <conditionalFormatting sqref="AH10">
    <cfRule type="containsText" dxfId="46" priority="5" operator="containsText" text="TRUE">
      <formula>NOT(ISERROR(SEARCH("TRUE",AH10)))</formula>
    </cfRule>
  </conditionalFormatting>
  <conditionalFormatting sqref="AJ3:AJ4">
    <cfRule type="containsText" dxfId="45" priority="3" operator="containsText" text="ERROR">
      <formula>NOT(ISERROR(SEARCH("ERROR",AJ3)))</formula>
    </cfRule>
  </conditionalFormatting>
  <conditionalFormatting sqref="AG2">
    <cfRule type="duplicateValues" dxfId="44" priority="2"/>
  </conditionalFormatting>
  <conditionalFormatting sqref="AJ1:AJ4">
    <cfRule type="containsText" dxfId="43" priority="1" operator="containsText" text="TRUE">
      <formula>NOT(ISERROR(SEARCH("TRUE",AJ1)))</formula>
    </cfRule>
  </conditionalFormatting>
  <conditionalFormatting sqref="AG1 AG3:AG4">
    <cfRule type="duplicateValues" dxfId="42" priority="4"/>
  </conditionalFormatting>
  <hyperlinks>
    <hyperlink ref="Y1" r:id="rId1" xr:uid="{D6A4E057-4334-43C2-9713-4BE304C6E8F8}"/>
  </hyperlinks>
  <printOptions horizontalCentered="1"/>
  <pageMargins left="0.43307086614173229" right="0.23622047244094491" top="0.39370078740157483" bottom="0.55118110236220474" header="0.31496062992125984" footer="0.31496062992125984"/>
  <pageSetup paperSize="9" scale="67" firstPageNumber="0" fitToHeight="0" orientation="portrait" useFirstPageNumber="1" r:id="rId2"/>
  <headerFooter differentFirst="1"/>
  <rowBreaks count="4" manualBreakCount="4">
    <brk id="69" max="16383" man="1"/>
    <brk id="136" max="16383" man="1"/>
    <brk id="203" max="16383" man="1"/>
    <brk id="226"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978DE-3113-477A-BCDA-A35B3B01EE44}">
  <sheetPr>
    <pageSetUpPr fitToPage="1"/>
  </sheetPr>
  <dimension ref="A1:AL197"/>
  <sheetViews>
    <sheetView showGridLines="0" showRowColHeaders="0" showRuler="0" zoomScaleNormal="100" zoomScaleSheetLayoutView="100" workbookViewId="0">
      <pane ySplit="4" topLeftCell="A83" activePane="bottomLeft" state="frozen"/>
      <selection pane="bottomLeft" activeCell="AN25" sqref="AN25"/>
    </sheetView>
  </sheetViews>
  <sheetFormatPr defaultColWidth="8.81640625" defaultRowHeight="15.5"/>
  <cols>
    <col min="1" max="1" width="5.54296875" style="80" customWidth="1"/>
    <col min="2" max="6" width="4.54296875" style="80" customWidth="1"/>
    <col min="7" max="7" width="8.81640625" style="80" customWidth="1"/>
    <col min="8" max="21" width="4.54296875" style="80" customWidth="1"/>
    <col min="22" max="22" width="5" style="80" customWidth="1"/>
    <col min="23" max="26" width="4.54296875" style="80" customWidth="1"/>
    <col min="27" max="27" width="5.54296875" style="80" customWidth="1"/>
    <col min="28" max="29" width="4.54296875" style="80" customWidth="1"/>
    <col min="30" max="30" width="5.54296875" style="80" customWidth="1"/>
    <col min="31" max="31" width="4.54296875" style="80" customWidth="1"/>
    <col min="32" max="32" width="5.54296875" style="80" customWidth="1"/>
    <col min="33" max="33" width="7.54296875" style="74" hidden="1" customWidth="1"/>
    <col min="34" max="34" width="12.1796875" style="76" hidden="1" customWidth="1"/>
    <col min="35" max="35" width="10.453125" style="8" hidden="1" customWidth="1"/>
    <col min="36" max="36" width="12.54296875" style="8" hidden="1" customWidth="1"/>
    <col min="37" max="38" width="8.81640625" style="80" customWidth="1"/>
    <col min="39" max="16384" width="8.81640625" style="80"/>
  </cols>
  <sheetData>
    <row r="1" spans="1:38" ht="16" customHeight="1">
      <c r="A1" s="279"/>
      <c r="B1" s="279"/>
      <c r="C1" s="279"/>
      <c r="D1" s="279"/>
      <c r="E1" s="279"/>
      <c r="F1" s="279"/>
      <c r="G1" s="279"/>
      <c r="H1" s="279"/>
      <c r="I1" s="279"/>
      <c r="J1" s="279"/>
      <c r="K1" s="279"/>
      <c r="L1" s="279"/>
      <c r="M1" s="279"/>
      <c r="N1" s="279"/>
      <c r="O1" s="279"/>
      <c r="P1" s="279"/>
      <c r="Q1" s="279"/>
      <c r="R1" s="279"/>
      <c r="S1" s="279"/>
      <c r="T1" s="279"/>
      <c r="U1" s="279"/>
      <c r="V1" s="279"/>
      <c r="W1" s="279"/>
      <c r="X1" s="279"/>
      <c r="Y1" s="656" t="s">
        <v>3</v>
      </c>
      <c r="Z1" s="656"/>
      <c r="AA1" s="656"/>
      <c r="AB1" s="656"/>
      <c r="AC1" s="656"/>
      <c r="AD1" s="656"/>
      <c r="AE1" s="279"/>
      <c r="AF1" s="279"/>
      <c r="AG1" s="278" t="s">
        <v>0</v>
      </c>
      <c r="AH1" s="280" t="s">
        <v>1</v>
      </c>
      <c r="AI1" s="280" t="s">
        <v>2</v>
      </c>
      <c r="AJ1" s="100"/>
    </row>
    <row r="2" spans="1:38" ht="16" customHeight="1">
      <c r="A2" s="279"/>
      <c r="B2" s="279"/>
      <c r="C2" s="283"/>
      <c r="D2" s="63"/>
      <c r="E2" s="279"/>
      <c r="F2" s="285"/>
      <c r="G2" s="657" t="s">
        <v>4</v>
      </c>
      <c r="H2" s="657"/>
      <c r="I2" s="657"/>
      <c r="J2" s="657"/>
      <c r="K2" s="657"/>
      <c r="L2" s="657"/>
      <c r="M2" s="657"/>
      <c r="N2" s="657"/>
      <c r="O2" s="657"/>
      <c r="P2" s="657"/>
      <c r="Q2" s="657"/>
      <c r="R2" s="657"/>
      <c r="S2" s="657"/>
      <c r="T2" s="657"/>
      <c r="U2" s="657"/>
      <c r="V2" s="657"/>
      <c r="W2" s="657"/>
      <c r="X2" s="657"/>
      <c r="Y2" s="656"/>
      <c r="Z2" s="656"/>
      <c r="AA2" s="656"/>
      <c r="AB2" s="656"/>
      <c r="AC2" s="656"/>
      <c r="AD2" s="656"/>
      <c r="AE2" s="279"/>
      <c r="AF2" s="279"/>
      <c r="AG2" s="278"/>
      <c r="AH2" s="280"/>
      <c r="AI2" s="280"/>
      <c r="AJ2" s="100"/>
    </row>
    <row r="3" spans="1:38" ht="16" customHeight="1">
      <c r="A3" s="279"/>
      <c r="B3" s="279"/>
      <c r="C3" s="283"/>
      <c r="D3" s="63"/>
      <c r="E3" s="279"/>
      <c r="F3" s="285"/>
      <c r="G3" s="657"/>
      <c r="H3" s="657"/>
      <c r="I3" s="657"/>
      <c r="J3" s="657"/>
      <c r="K3" s="657"/>
      <c r="L3" s="657"/>
      <c r="M3" s="657"/>
      <c r="N3" s="657"/>
      <c r="O3" s="657"/>
      <c r="P3" s="657"/>
      <c r="Q3" s="657"/>
      <c r="R3" s="657"/>
      <c r="S3" s="657"/>
      <c r="T3" s="657"/>
      <c r="U3" s="657"/>
      <c r="V3" s="657"/>
      <c r="W3" s="657"/>
      <c r="X3" s="657"/>
      <c r="Y3" s="655" t="s">
        <v>2730</v>
      </c>
      <c r="Z3" s="655"/>
      <c r="AA3" s="655"/>
      <c r="AB3" s="655"/>
      <c r="AC3" s="655"/>
      <c r="AD3" s="655"/>
      <c r="AE3" s="279"/>
      <c r="AF3" s="279"/>
      <c r="AG3" s="278"/>
      <c r="AH3" s="280"/>
      <c r="AI3" s="280"/>
      <c r="AJ3" s="437" t="str">
        <f>IF(COUNTIF(AJ5:AJ1413,TRUE)&gt;0,"ERROR","Clear")</f>
        <v>Clear</v>
      </c>
    </row>
    <row r="4" spans="1:38" ht="16" customHeight="1" thickBot="1">
      <c r="A4" s="279"/>
      <c r="B4" s="279"/>
      <c r="C4" s="279"/>
      <c r="D4" s="63"/>
      <c r="E4" s="279"/>
      <c r="F4" s="279"/>
      <c r="G4" s="279"/>
      <c r="H4" s="285"/>
      <c r="I4" s="285"/>
      <c r="J4" s="285"/>
      <c r="K4" s="285"/>
      <c r="L4" s="285"/>
      <c r="M4" s="285"/>
      <c r="N4" s="285"/>
      <c r="O4" s="285"/>
      <c r="P4" s="285"/>
      <c r="Q4" s="285"/>
      <c r="R4" s="285"/>
      <c r="S4" s="285"/>
      <c r="T4" s="285"/>
      <c r="U4" s="279"/>
      <c r="V4" s="279"/>
      <c r="W4" s="247"/>
      <c r="X4" s="247"/>
      <c r="Y4" s="655"/>
      <c r="Z4" s="655"/>
      <c r="AA4" s="655"/>
      <c r="AB4" s="655"/>
      <c r="AC4" s="655"/>
      <c r="AD4" s="655"/>
      <c r="AE4" s="279"/>
      <c r="AF4" s="279"/>
      <c r="AG4" s="278"/>
      <c r="AH4" s="280"/>
      <c r="AI4" s="280"/>
      <c r="AJ4" s="438"/>
    </row>
    <row r="5" spans="1:38" ht="5.15" customHeight="1">
      <c r="A5" s="53"/>
      <c r="B5" s="9"/>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21"/>
      <c r="AG5" s="145"/>
      <c r="AK5" s="205"/>
      <c r="AL5" s="205"/>
    </row>
    <row r="6" spans="1:38" s="82" customFormat="1" ht="40.25" customHeight="1">
      <c r="A6" s="10"/>
      <c r="B6" s="526" t="s">
        <v>816</v>
      </c>
      <c r="C6" s="526"/>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c r="AE6" s="526"/>
      <c r="AF6" s="12"/>
      <c r="AG6" s="145"/>
      <c r="AH6" s="76"/>
      <c r="AI6" s="8"/>
      <c r="AJ6" s="8"/>
      <c r="AK6" s="206"/>
      <c r="AL6" s="206"/>
    </row>
    <row r="7" spans="1:38" ht="10.25" customHeight="1">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1:38" ht="26">
      <c r="A8" s="21"/>
      <c r="B8" s="8"/>
      <c r="C8" s="8"/>
      <c r="D8" s="8"/>
      <c r="E8" s="62"/>
      <c r="F8" s="62"/>
      <c r="G8" s="62"/>
      <c r="H8" s="62"/>
      <c r="I8" s="62"/>
      <c r="J8" s="662" t="s">
        <v>5</v>
      </c>
      <c r="K8" s="662"/>
      <c r="L8" s="662"/>
      <c r="M8" s="662"/>
      <c r="N8" s="662"/>
      <c r="O8" s="662"/>
      <c r="P8" s="662"/>
      <c r="Q8" s="662"/>
      <c r="R8" s="662"/>
      <c r="S8" s="662"/>
      <c r="T8" s="662"/>
      <c r="U8" s="662"/>
      <c r="V8" s="662"/>
      <c r="W8" s="662"/>
      <c r="X8" s="62"/>
      <c r="Y8" s="62"/>
      <c r="Z8" s="62"/>
      <c r="AA8" s="62"/>
      <c r="AB8" s="62"/>
      <c r="AC8" s="62"/>
      <c r="AD8" s="62"/>
      <c r="AE8" s="8"/>
      <c r="AF8" s="21"/>
      <c r="AG8" s="145"/>
    </row>
    <row r="9" spans="1:38" ht="20.25" customHeight="1">
      <c r="A9" s="21"/>
      <c r="B9" s="8"/>
      <c r="C9" s="8"/>
      <c r="D9" s="648" t="str">
        <f>"Events Ending 1st April "&amp;'Price List'!D2&amp;" - 31st March "&amp;'Price List'!E2</f>
        <v>Events Ending 1st April 2024 - 31st March 2025</v>
      </c>
      <c r="E9" s="648"/>
      <c r="F9" s="648"/>
      <c r="G9" s="648"/>
      <c r="H9" s="648"/>
      <c r="I9" s="648"/>
      <c r="J9" s="648"/>
      <c r="K9" s="648"/>
      <c r="L9" s="648"/>
      <c r="M9" s="648"/>
      <c r="N9" s="648"/>
      <c r="O9" s="648"/>
      <c r="P9" s="648"/>
      <c r="Q9" s="648"/>
      <c r="R9" s="648"/>
      <c r="S9" s="648"/>
      <c r="T9" s="648"/>
      <c r="U9" s="648"/>
      <c r="V9" s="648"/>
      <c r="W9" s="648"/>
      <c r="X9" s="648"/>
      <c r="Y9" s="648"/>
      <c r="Z9" s="648"/>
      <c r="AA9" s="648"/>
      <c r="AB9" s="648"/>
      <c r="AC9" s="648"/>
      <c r="AD9" s="62"/>
      <c r="AE9" s="8"/>
      <c r="AF9" s="21"/>
      <c r="AG9" s="145"/>
    </row>
    <row r="10" spans="1:38" ht="5.15" customHeight="1">
      <c r="A10" s="2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21"/>
      <c r="AG10" s="145"/>
    </row>
    <row r="11" spans="1:38" ht="10.25" customHeight="1">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row>
    <row r="12" spans="1:38" ht="18" customHeight="1">
      <c r="A12" s="21"/>
      <c r="B12" s="521" t="s">
        <v>20</v>
      </c>
      <c r="C12" s="521"/>
      <c r="D12" s="521"/>
      <c r="E12" s="521"/>
      <c r="F12" s="695">
        <f>Order!F59</f>
        <v>0</v>
      </c>
      <c r="G12" s="695"/>
      <c r="H12" s="695"/>
      <c r="I12" s="695"/>
      <c r="J12" s="695"/>
      <c r="K12" s="695"/>
      <c r="L12" s="695"/>
      <c r="M12" s="695"/>
      <c r="N12" s="695"/>
      <c r="O12" s="695"/>
      <c r="P12" s="695"/>
      <c r="Q12" s="695"/>
      <c r="R12" s="695"/>
      <c r="S12" s="695"/>
      <c r="T12" s="695"/>
      <c r="U12" s="695"/>
      <c r="V12" s="695"/>
      <c r="W12" s="695"/>
      <c r="X12" s="695"/>
      <c r="Y12" s="695"/>
      <c r="Z12" s="695"/>
      <c r="AA12" s="695"/>
      <c r="AB12" s="695"/>
      <c r="AC12" s="695"/>
      <c r="AD12" s="695"/>
      <c r="AE12" s="21"/>
      <c r="AF12" s="21"/>
    </row>
    <row r="13" spans="1:38" ht="18" customHeight="1">
      <c r="A13" s="21"/>
      <c r="B13" s="521"/>
      <c r="C13" s="521"/>
      <c r="D13" s="521"/>
      <c r="E13" s="521"/>
      <c r="F13" s="696"/>
      <c r="G13" s="696"/>
      <c r="H13" s="696"/>
      <c r="I13" s="696"/>
      <c r="J13" s="696"/>
      <c r="K13" s="696"/>
      <c r="L13" s="696"/>
      <c r="M13" s="696"/>
      <c r="N13" s="696"/>
      <c r="O13" s="696"/>
      <c r="P13" s="696"/>
      <c r="Q13" s="696"/>
      <c r="R13" s="696"/>
      <c r="S13" s="696"/>
      <c r="T13" s="696"/>
      <c r="U13" s="696"/>
      <c r="V13" s="696"/>
      <c r="W13" s="696"/>
      <c r="X13" s="696"/>
      <c r="Y13" s="696"/>
      <c r="Z13" s="696"/>
      <c r="AA13" s="696"/>
      <c r="AB13" s="696"/>
      <c r="AC13" s="696"/>
      <c r="AD13" s="696"/>
      <c r="AE13" s="21"/>
      <c r="AF13" s="21"/>
    </row>
    <row r="14" spans="1:38" ht="10.25" customHeight="1">
      <c r="A14" s="21"/>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row>
    <row r="15" spans="1:38" ht="18" customHeight="1">
      <c r="A15" s="21"/>
      <c r="B15" s="521" t="s">
        <v>817</v>
      </c>
      <c r="C15" s="521"/>
      <c r="D15" s="521"/>
      <c r="E15" s="521"/>
      <c r="F15" s="688">
        <f>Order!F62</f>
        <v>0</v>
      </c>
      <c r="G15" s="688"/>
      <c r="H15" s="688"/>
      <c r="I15" s="688"/>
      <c r="J15" s="688"/>
      <c r="K15" s="688"/>
      <c r="L15" s="688"/>
      <c r="M15" s="688"/>
      <c r="N15" s="688"/>
      <c r="O15" s="688"/>
      <c r="P15" s="688"/>
      <c r="Q15" s="688"/>
      <c r="R15" s="688"/>
      <c r="S15" s="688"/>
      <c r="T15" s="688"/>
      <c r="U15" s="688"/>
      <c r="V15" s="688"/>
      <c r="W15" s="688"/>
      <c r="X15" s="688"/>
      <c r="Y15" s="688"/>
      <c r="Z15" s="688"/>
      <c r="AA15" s="688"/>
      <c r="AB15" s="688"/>
      <c r="AC15" s="688"/>
      <c r="AD15" s="688"/>
      <c r="AE15" s="21"/>
      <c r="AF15" s="21"/>
    </row>
    <row r="16" spans="1:38" ht="18" customHeight="1">
      <c r="A16" s="21"/>
      <c r="B16" s="521"/>
      <c r="C16" s="521"/>
      <c r="D16" s="521"/>
      <c r="E16" s="521"/>
      <c r="F16" s="689"/>
      <c r="G16" s="689"/>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21"/>
      <c r="AF16" s="21"/>
    </row>
    <row r="17" spans="1:36" ht="7.25" customHeight="1">
      <c r="A17" s="21"/>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row>
    <row r="18" spans="1:36" s="203" customFormat="1" ht="18" customHeight="1">
      <c r="A18" s="21"/>
      <c r="B18" s="521" t="s">
        <v>22</v>
      </c>
      <c r="C18" s="521"/>
      <c r="D18" s="521"/>
      <c r="E18" s="692">
        <f>Order!F65</f>
        <v>0</v>
      </c>
      <c r="F18" s="693"/>
      <c r="G18" s="521" t="s">
        <v>23</v>
      </c>
      <c r="H18" s="521"/>
      <c r="I18" s="521"/>
      <c r="J18" s="698">
        <f>Order!K65</f>
        <v>0</v>
      </c>
      <c r="K18" s="698"/>
      <c r="L18" s="698"/>
      <c r="M18" s="698"/>
      <c r="N18" s="698"/>
      <c r="O18" s="698"/>
      <c r="P18" s="216"/>
      <c r="Q18" s="521" t="s">
        <v>24</v>
      </c>
      <c r="R18" s="521"/>
      <c r="S18" s="521"/>
      <c r="T18" s="690">
        <f>Order!T65</f>
        <v>0</v>
      </c>
      <c r="U18" s="690"/>
      <c r="V18" s="690"/>
      <c r="W18" s="690"/>
      <c r="X18" s="690"/>
      <c r="Y18" s="690"/>
      <c r="Z18" s="690"/>
      <c r="AA18" s="690"/>
      <c r="AB18" s="690"/>
      <c r="AC18" s="690"/>
      <c r="AD18" s="690"/>
      <c r="AE18" s="14"/>
      <c r="AF18" s="21"/>
      <c r="AG18" s="74"/>
      <c r="AH18" s="76"/>
      <c r="AI18" s="8"/>
      <c r="AJ18" s="8"/>
    </row>
    <row r="19" spans="1:36" s="203" customFormat="1" ht="18" customHeight="1">
      <c r="A19" s="21"/>
      <c r="B19" s="521"/>
      <c r="C19" s="521"/>
      <c r="D19" s="521"/>
      <c r="E19" s="694"/>
      <c r="F19" s="694"/>
      <c r="G19" s="521"/>
      <c r="H19" s="521"/>
      <c r="I19" s="521"/>
      <c r="J19" s="783"/>
      <c r="K19" s="783"/>
      <c r="L19" s="783"/>
      <c r="M19" s="783"/>
      <c r="N19" s="783"/>
      <c r="O19" s="783"/>
      <c r="P19" s="216"/>
      <c r="Q19" s="521"/>
      <c r="R19" s="521"/>
      <c r="S19" s="521"/>
      <c r="T19" s="691"/>
      <c r="U19" s="691"/>
      <c r="V19" s="691"/>
      <c r="W19" s="691"/>
      <c r="X19" s="691"/>
      <c r="Y19" s="691"/>
      <c r="Z19" s="691"/>
      <c r="AA19" s="691"/>
      <c r="AB19" s="691"/>
      <c r="AC19" s="691"/>
      <c r="AD19" s="691"/>
      <c r="AE19" s="14"/>
      <c r="AF19" s="21"/>
      <c r="AG19" s="74"/>
      <c r="AH19" s="76"/>
      <c r="AI19" s="8"/>
      <c r="AJ19" s="8"/>
    </row>
    <row r="20" spans="1:36" s="203" customFormat="1" ht="7.25" customHeight="1">
      <c r="A20" s="21"/>
      <c r="B20" s="21"/>
      <c r="C20" s="21"/>
      <c r="D20" s="21"/>
      <c r="E20" s="21"/>
      <c r="F20" s="21"/>
      <c r="G20" s="21"/>
      <c r="H20" s="21"/>
      <c r="I20" s="21"/>
      <c r="J20" s="21"/>
      <c r="K20" s="21"/>
      <c r="L20" s="21"/>
      <c r="M20" s="21"/>
      <c r="N20" s="21"/>
      <c r="O20" s="21"/>
      <c r="P20" s="216"/>
      <c r="Q20" s="21"/>
      <c r="R20" s="21"/>
      <c r="S20" s="21"/>
      <c r="T20" s="21"/>
      <c r="U20" s="21"/>
      <c r="V20" s="21"/>
      <c r="W20" s="21"/>
      <c r="X20" s="21"/>
      <c r="Y20" s="21"/>
      <c r="Z20" s="21"/>
      <c r="AA20" s="21"/>
      <c r="AB20" s="21"/>
      <c r="AC20" s="21"/>
      <c r="AD20" s="21"/>
      <c r="AE20" s="21"/>
      <c r="AF20" s="21"/>
      <c r="AG20" s="74"/>
      <c r="AH20" s="76"/>
      <c r="AI20" s="8"/>
      <c r="AJ20" s="8"/>
    </row>
    <row r="21" spans="1:36" s="203" customFormat="1" ht="18" customHeight="1">
      <c r="A21" s="21"/>
      <c r="B21" s="521" t="s">
        <v>818</v>
      </c>
      <c r="C21" s="521"/>
      <c r="D21" s="521"/>
      <c r="E21" s="521"/>
      <c r="F21" s="686">
        <f>Order!F68</f>
        <v>0</v>
      </c>
      <c r="G21" s="686"/>
      <c r="H21" s="686"/>
      <c r="I21" s="686"/>
      <c r="J21" s="686"/>
      <c r="K21" s="686"/>
      <c r="L21" s="686"/>
      <c r="M21" s="686"/>
      <c r="N21" s="686"/>
      <c r="O21" s="686"/>
      <c r="P21" s="686"/>
      <c r="Q21" s="686"/>
      <c r="R21" s="686"/>
      <c r="S21" s="686"/>
      <c r="T21" s="686"/>
      <c r="U21" s="686"/>
      <c r="V21" s="686"/>
      <c r="W21" s="686"/>
      <c r="X21" s="686"/>
      <c r="Y21" s="686"/>
      <c r="Z21" s="686"/>
      <c r="AA21" s="686"/>
      <c r="AB21" s="686"/>
      <c r="AC21" s="686"/>
      <c r="AD21" s="686"/>
      <c r="AE21" s="14"/>
      <c r="AF21" s="21"/>
      <c r="AG21" s="74"/>
      <c r="AH21" s="76"/>
      <c r="AI21" s="8"/>
      <c r="AJ21" s="8"/>
    </row>
    <row r="22" spans="1:36" s="203" customFormat="1" ht="18" customHeight="1">
      <c r="A22" s="21"/>
      <c r="B22" s="521"/>
      <c r="C22" s="521"/>
      <c r="D22" s="521"/>
      <c r="E22" s="521"/>
      <c r="F22" s="687"/>
      <c r="G22" s="687"/>
      <c r="H22" s="687"/>
      <c r="I22" s="687"/>
      <c r="J22" s="687"/>
      <c r="K22" s="687"/>
      <c r="L22" s="687"/>
      <c r="M22" s="687"/>
      <c r="N22" s="687"/>
      <c r="O22" s="687"/>
      <c r="P22" s="687"/>
      <c r="Q22" s="687"/>
      <c r="R22" s="687"/>
      <c r="S22" s="687"/>
      <c r="T22" s="687"/>
      <c r="U22" s="687"/>
      <c r="V22" s="687"/>
      <c r="W22" s="687"/>
      <c r="X22" s="687"/>
      <c r="Y22" s="687"/>
      <c r="Z22" s="687"/>
      <c r="AA22" s="687"/>
      <c r="AB22" s="687"/>
      <c r="AC22" s="687"/>
      <c r="AD22" s="687"/>
      <c r="AE22" s="14"/>
      <c r="AF22" s="21"/>
      <c r="AG22" s="74"/>
      <c r="AH22" s="76"/>
      <c r="AI22" s="8"/>
      <c r="AJ22" s="8"/>
    </row>
    <row r="23" spans="1:36" s="203" customFormat="1" ht="7.25" customHeight="1">
      <c r="A23" s="21"/>
      <c r="B23" s="15"/>
      <c r="C23" s="15"/>
      <c r="D23" s="15"/>
      <c r="E23" s="15"/>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74"/>
      <c r="AH23" s="76"/>
      <c r="AI23" s="8"/>
      <c r="AJ23" s="8"/>
    </row>
    <row r="24" spans="1:36" s="203" customFormat="1" ht="18" customHeight="1">
      <c r="A24" s="21"/>
      <c r="B24" s="521" t="s">
        <v>819</v>
      </c>
      <c r="C24" s="521"/>
      <c r="D24" s="521"/>
      <c r="E24" s="521"/>
      <c r="F24" s="686">
        <f>Order!F71</f>
        <v>0</v>
      </c>
      <c r="G24" s="686"/>
      <c r="H24" s="686"/>
      <c r="I24" s="686"/>
      <c r="J24" s="686"/>
      <c r="K24" s="686"/>
      <c r="L24" s="686"/>
      <c r="M24" s="686"/>
      <c r="N24" s="686"/>
      <c r="O24" s="686"/>
      <c r="P24" s="686"/>
      <c r="Q24" s="686"/>
      <c r="R24" s="686"/>
      <c r="S24" s="686"/>
      <c r="T24" s="686"/>
      <c r="U24" s="686"/>
      <c r="V24" s="686"/>
      <c r="W24" s="686"/>
      <c r="X24" s="686"/>
      <c r="Y24" s="686"/>
      <c r="Z24" s="686"/>
      <c r="AA24" s="686"/>
      <c r="AB24" s="686"/>
      <c r="AC24" s="686"/>
      <c r="AD24" s="686"/>
      <c r="AE24" s="14"/>
      <c r="AF24" s="21"/>
      <c r="AG24" s="74"/>
      <c r="AH24" s="76"/>
      <c r="AI24" s="8"/>
      <c r="AJ24" s="8"/>
    </row>
    <row r="25" spans="1:36" s="203" customFormat="1" ht="18" customHeight="1">
      <c r="A25" s="21"/>
      <c r="B25" s="521"/>
      <c r="C25" s="521"/>
      <c r="D25" s="521"/>
      <c r="E25" s="521"/>
      <c r="F25" s="687"/>
      <c r="G25" s="687"/>
      <c r="H25" s="687"/>
      <c r="I25" s="687"/>
      <c r="J25" s="687"/>
      <c r="K25" s="687"/>
      <c r="L25" s="687"/>
      <c r="M25" s="687"/>
      <c r="N25" s="687"/>
      <c r="O25" s="687"/>
      <c r="P25" s="687"/>
      <c r="Q25" s="687"/>
      <c r="R25" s="687"/>
      <c r="S25" s="687"/>
      <c r="T25" s="687"/>
      <c r="U25" s="687"/>
      <c r="V25" s="687"/>
      <c r="W25" s="687"/>
      <c r="X25" s="687"/>
      <c r="Y25" s="687"/>
      <c r="Z25" s="687"/>
      <c r="AA25" s="687"/>
      <c r="AB25" s="687"/>
      <c r="AC25" s="687"/>
      <c r="AD25" s="687"/>
      <c r="AE25" s="14"/>
      <c r="AF25" s="21"/>
      <c r="AG25" s="74"/>
      <c r="AH25" s="76"/>
      <c r="AI25" s="8"/>
      <c r="AJ25" s="8"/>
    </row>
    <row r="26" spans="1:36" s="203" customFormat="1" ht="7.2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74"/>
      <c r="AH26" s="76"/>
      <c r="AI26" s="8"/>
      <c r="AJ26" s="8"/>
    </row>
    <row r="27" spans="1:36" s="203" customFormat="1" ht="18" customHeight="1">
      <c r="A27" s="21"/>
      <c r="B27" s="550" t="s">
        <v>27</v>
      </c>
      <c r="C27" s="550"/>
      <c r="D27" s="550"/>
      <c r="E27" s="550"/>
      <c r="F27" s="686">
        <f>Order!F74</f>
        <v>0</v>
      </c>
      <c r="G27" s="686"/>
      <c r="H27" s="686"/>
      <c r="I27" s="686"/>
      <c r="J27" s="686"/>
      <c r="K27" s="686"/>
      <c r="L27" s="686"/>
      <c r="M27" s="686"/>
      <c r="N27" s="686"/>
      <c r="O27" s="686"/>
      <c r="P27" s="686"/>
      <c r="Q27" s="521" t="s">
        <v>28</v>
      </c>
      <c r="R27" s="521"/>
      <c r="S27" s="521"/>
      <c r="T27" s="688">
        <f>Order!T74</f>
        <v>0</v>
      </c>
      <c r="U27" s="688"/>
      <c r="V27" s="688"/>
      <c r="W27" s="688"/>
      <c r="X27" s="688"/>
      <c r="Y27" s="688"/>
      <c r="Z27" s="688"/>
      <c r="AA27" s="688"/>
      <c r="AB27" s="688"/>
      <c r="AC27" s="688"/>
      <c r="AD27" s="688"/>
      <c r="AE27" s="14"/>
      <c r="AF27" s="21"/>
      <c r="AG27" s="74"/>
      <c r="AH27" s="76"/>
      <c r="AI27" s="8"/>
      <c r="AJ27" s="8"/>
    </row>
    <row r="28" spans="1:36" s="203" customFormat="1" ht="18" customHeight="1">
      <c r="A28" s="21"/>
      <c r="B28" s="550"/>
      <c r="C28" s="550"/>
      <c r="D28" s="550"/>
      <c r="E28" s="550"/>
      <c r="F28" s="687"/>
      <c r="G28" s="687"/>
      <c r="H28" s="687"/>
      <c r="I28" s="687"/>
      <c r="J28" s="687"/>
      <c r="K28" s="687"/>
      <c r="L28" s="687"/>
      <c r="M28" s="687"/>
      <c r="N28" s="687"/>
      <c r="O28" s="687"/>
      <c r="P28" s="687"/>
      <c r="Q28" s="521"/>
      <c r="R28" s="521"/>
      <c r="S28" s="521"/>
      <c r="T28" s="689"/>
      <c r="U28" s="689"/>
      <c r="V28" s="689"/>
      <c r="W28" s="689"/>
      <c r="X28" s="689"/>
      <c r="Y28" s="689"/>
      <c r="Z28" s="689"/>
      <c r="AA28" s="689"/>
      <c r="AB28" s="689"/>
      <c r="AC28" s="689"/>
      <c r="AD28" s="689"/>
      <c r="AE28" s="14"/>
      <c r="AF28" s="21"/>
      <c r="AG28" s="74"/>
      <c r="AH28" s="76"/>
      <c r="AI28" s="8"/>
      <c r="AJ28" s="8"/>
    </row>
    <row r="29" spans="1:36" s="203" customFormat="1" ht="7.2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74"/>
      <c r="AH29" s="76"/>
      <c r="AI29" s="8"/>
      <c r="AJ29" s="8"/>
    </row>
    <row r="30" spans="1:36" s="203" customFormat="1" ht="18" customHeight="1">
      <c r="A30" s="21"/>
      <c r="B30" s="550" t="s">
        <v>29</v>
      </c>
      <c r="C30" s="550"/>
      <c r="D30" s="550"/>
      <c r="E30" s="550"/>
      <c r="F30" s="686">
        <f>Order!F77</f>
        <v>0</v>
      </c>
      <c r="G30" s="686"/>
      <c r="H30" s="686"/>
      <c r="I30" s="686"/>
      <c r="J30" s="686"/>
      <c r="K30" s="686"/>
      <c r="L30" s="686"/>
      <c r="M30" s="686"/>
      <c r="N30" s="686"/>
      <c r="O30" s="686"/>
      <c r="P30" s="686"/>
      <c r="Q30" s="550" t="s">
        <v>30</v>
      </c>
      <c r="R30" s="550"/>
      <c r="S30" s="550"/>
      <c r="T30" s="686">
        <f>Order!T77</f>
        <v>0</v>
      </c>
      <c r="U30" s="686"/>
      <c r="V30" s="686"/>
      <c r="W30" s="686"/>
      <c r="X30" s="686"/>
      <c r="Y30" s="686"/>
      <c r="Z30" s="686"/>
      <c r="AA30" s="686"/>
      <c r="AB30" s="686"/>
      <c r="AC30" s="686"/>
      <c r="AD30" s="686"/>
      <c r="AE30" s="14"/>
      <c r="AF30" s="21"/>
      <c r="AG30" s="74"/>
      <c r="AH30" s="76"/>
      <c r="AI30" s="8"/>
      <c r="AJ30" s="8"/>
    </row>
    <row r="31" spans="1:36" s="203" customFormat="1" ht="18" customHeight="1">
      <c r="A31" s="21"/>
      <c r="B31" s="550"/>
      <c r="C31" s="550"/>
      <c r="D31" s="550"/>
      <c r="E31" s="550"/>
      <c r="F31" s="687"/>
      <c r="G31" s="687"/>
      <c r="H31" s="687"/>
      <c r="I31" s="687"/>
      <c r="J31" s="687"/>
      <c r="K31" s="687"/>
      <c r="L31" s="687"/>
      <c r="M31" s="687"/>
      <c r="N31" s="687"/>
      <c r="O31" s="687"/>
      <c r="P31" s="687"/>
      <c r="Q31" s="550"/>
      <c r="R31" s="550"/>
      <c r="S31" s="550"/>
      <c r="T31" s="687"/>
      <c r="U31" s="687"/>
      <c r="V31" s="687"/>
      <c r="W31" s="687"/>
      <c r="X31" s="687"/>
      <c r="Y31" s="687"/>
      <c r="Z31" s="687"/>
      <c r="AA31" s="687"/>
      <c r="AB31" s="687"/>
      <c r="AC31" s="687"/>
      <c r="AD31" s="687"/>
      <c r="AE31" s="14"/>
      <c r="AF31" s="21"/>
      <c r="AG31" s="74"/>
      <c r="AH31" s="76"/>
      <c r="AI31" s="8"/>
      <c r="AJ31" s="8"/>
    </row>
    <row r="32" spans="1:36" s="203" customFormat="1" ht="7.2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74"/>
      <c r="AH32" s="76"/>
      <c r="AI32" s="8"/>
      <c r="AJ32" s="8"/>
    </row>
    <row r="33" spans="1:36" s="203" customFormat="1" ht="18" customHeight="1">
      <c r="A33" s="21"/>
      <c r="B33" s="521" t="s">
        <v>31</v>
      </c>
      <c r="C33" s="521"/>
      <c r="D33" s="521"/>
      <c r="E33" s="521"/>
      <c r="F33" s="686">
        <f>Order!F80</f>
        <v>0</v>
      </c>
      <c r="G33" s="686"/>
      <c r="H33" s="686"/>
      <c r="I33" s="686"/>
      <c r="J33" s="686"/>
      <c r="K33" s="686"/>
      <c r="L33" s="686"/>
      <c r="M33" s="686"/>
      <c r="N33" s="686"/>
      <c r="O33" s="686"/>
      <c r="P33" s="686"/>
      <c r="Q33" s="686"/>
      <c r="R33" s="21"/>
      <c r="S33" s="521" t="s">
        <v>32</v>
      </c>
      <c r="T33" s="521"/>
      <c r="U33" s="521"/>
      <c r="V33" s="521"/>
      <c r="W33" s="794"/>
      <c r="X33" s="794"/>
      <c r="Y33" s="794"/>
      <c r="Z33" s="794"/>
      <c r="AA33" s="794"/>
      <c r="AB33" s="794"/>
      <c r="AC33" s="794"/>
      <c r="AD33" s="794"/>
      <c r="AE33" s="14"/>
      <c r="AF33" s="21"/>
      <c r="AG33" s="74"/>
      <c r="AH33" s="76"/>
      <c r="AI33" s="8"/>
      <c r="AJ33" s="8"/>
    </row>
    <row r="34" spans="1:36" ht="18" customHeight="1">
      <c r="A34" s="21"/>
      <c r="B34" s="521"/>
      <c r="C34" s="521"/>
      <c r="D34" s="521"/>
      <c r="E34" s="521"/>
      <c r="F34" s="687"/>
      <c r="G34" s="687"/>
      <c r="H34" s="687"/>
      <c r="I34" s="687"/>
      <c r="J34" s="687"/>
      <c r="K34" s="687"/>
      <c r="L34" s="687"/>
      <c r="M34" s="687"/>
      <c r="N34" s="687"/>
      <c r="O34" s="687"/>
      <c r="P34" s="687"/>
      <c r="Q34" s="687"/>
      <c r="R34" s="21"/>
      <c r="S34" s="521"/>
      <c r="T34" s="521"/>
      <c r="U34" s="521"/>
      <c r="V34" s="521"/>
      <c r="W34" s="795"/>
      <c r="X34" s="795"/>
      <c r="Y34" s="795"/>
      <c r="Z34" s="795"/>
      <c r="AA34" s="795"/>
      <c r="AB34" s="795"/>
      <c r="AC34" s="795"/>
      <c r="AD34" s="795"/>
      <c r="AE34" s="14"/>
      <c r="AF34" s="21"/>
    </row>
    <row r="35" spans="1:36" ht="7.2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row>
    <row r="36" spans="1:36" ht="18" customHeight="1">
      <c r="A36" s="21"/>
      <c r="B36" s="521" t="s">
        <v>33</v>
      </c>
      <c r="C36" s="521"/>
      <c r="D36" s="521"/>
      <c r="E36" s="521"/>
      <c r="F36" s="695">
        <f>Order!F83</f>
        <v>0</v>
      </c>
      <c r="G36" s="695"/>
      <c r="H36" s="695"/>
      <c r="I36" s="695"/>
      <c r="J36" s="695"/>
      <c r="K36" s="695"/>
      <c r="L36" s="695"/>
      <c r="M36" s="695"/>
      <c r="N36" s="695"/>
      <c r="O36" s="695"/>
      <c r="P36" s="695"/>
      <c r="Q36" s="521" t="s">
        <v>34</v>
      </c>
      <c r="R36" s="521"/>
      <c r="S36" s="521"/>
      <c r="T36" s="521"/>
      <c r="U36" s="690">
        <f>Order!U83</f>
        <v>0</v>
      </c>
      <c r="V36" s="690"/>
      <c r="W36" s="690"/>
      <c r="X36" s="690"/>
      <c r="Y36" s="690"/>
      <c r="Z36" s="690"/>
      <c r="AA36" s="690"/>
      <c r="AB36" s="690"/>
      <c r="AC36" s="690"/>
      <c r="AD36" s="690"/>
      <c r="AE36" s="14"/>
      <c r="AF36" s="21"/>
    </row>
    <row r="37" spans="1:36" ht="18" customHeight="1">
      <c r="A37" s="21"/>
      <c r="B37" s="521"/>
      <c r="C37" s="521"/>
      <c r="D37" s="521"/>
      <c r="E37" s="521"/>
      <c r="F37" s="696"/>
      <c r="G37" s="696"/>
      <c r="H37" s="696"/>
      <c r="I37" s="696"/>
      <c r="J37" s="696"/>
      <c r="K37" s="696"/>
      <c r="L37" s="696"/>
      <c r="M37" s="696"/>
      <c r="N37" s="696"/>
      <c r="O37" s="696"/>
      <c r="P37" s="696"/>
      <c r="Q37" s="521"/>
      <c r="R37" s="521"/>
      <c r="S37" s="521"/>
      <c r="T37" s="521"/>
      <c r="U37" s="691"/>
      <c r="V37" s="691"/>
      <c r="W37" s="691"/>
      <c r="X37" s="691"/>
      <c r="Y37" s="691"/>
      <c r="Z37" s="691"/>
      <c r="AA37" s="691"/>
      <c r="AB37" s="691"/>
      <c r="AC37" s="691"/>
      <c r="AD37" s="691"/>
      <c r="AE37" s="14"/>
      <c r="AF37" s="21"/>
    </row>
    <row r="38" spans="1:36" ht="7.2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row>
    <row r="39" spans="1:36" ht="18" customHeight="1">
      <c r="A39" s="21"/>
      <c r="B39" s="521" t="s">
        <v>35</v>
      </c>
      <c r="C39" s="521"/>
      <c r="D39" s="521"/>
      <c r="E39" s="521"/>
      <c r="F39" s="695">
        <f>Order!F86</f>
        <v>0</v>
      </c>
      <c r="G39" s="695"/>
      <c r="H39" s="695"/>
      <c r="I39" s="695"/>
      <c r="J39" s="695"/>
      <c r="K39" s="695"/>
      <c r="L39" s="695"/>
      <c r="M39" s="695"/>
      <c r="N39" s="695"/>
      <c r="O39" s="695"/>
      <c r="P39" s="695"/>
      <c r="Q39" s="695"/>
      <c r="R39" s="695"/>
      <c r="S39" s="695"/>
      <c r="T39" s="695"/>
      <c r="U39" s="695"/>
      <c r="V39" s="695"/>
      <c r="W39" s="695"/>
      <c r="X39" s="695"/>
      <c r="Y39" s="695"/>
      <c r="Z39" s="695"/>
      <c r="AA39" s="695"/>
      <c r="AB39" s="695"/>
      <c r="AC39" s="695"/>
      <c r="AD39" s="695"/>
      <c r="AE39" s="14"/>
      <c r="AF39" s="21"/>
    </row>
    <row r="40" spans="1:36" ht="18" customHeight="1">
      <c r="A40" s="21"/>
      <c r="B40" s="521"/>
      <c r="C40" s="521"/>
      <c r="D40" s="521"/>
      <c r="E40" s="521"/>
      <c r="F40" s="696"/>
      <c r="G40" s="696"/>
      <c r="H40" s="696"/>
      <c r="I40" s="696"/>
      <c r="J40" s="696"/>
      <c r="K40" s="696"/>
      <c r="L40" s="696"/>
      <c r="M40" s="696"/>
      <c r="N40" s="696"/>
      <c r="O40" s="696"/>
      <c r="P40" s="696"/>
      <c r="Q40" s="696"/>
      <c r="R40" s="696"/>
      <c r="S40" s="696"/>
      <c r="T40" s="696"/>
      <c r="U40" s="696"/>
      <c r="V40" s="696"/>
      <c r="W40" s="696"/>
      <c r="X40" s="696"/>
      <c r="Y40" s="696"/>
      <c r="Z40" s="696"/>
      <c r="AA40" s="696"/>
      <c r="AB40" s="696"/>
      <c r="AC40" s="696"/>
      <c r="AD40" s="696"/>
      <c r="AE40" s="14"/>
      <c r="AF40" s="21"/>
    </row>
    <row r="41" spans="1:36" ht="7.2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row>
    <row r="42" spans="1:36" ht="18" customHeight="1">
      <c r="A42" s="21"/>
      <c r="B42" s="521" t="s">
        <v>36</v>
      </c>
      <c r="C42" s="521"/>
      <c r="D42" s="521"/>
      <c r="E42" s="521"/>
      <c r="F42" s="686">
        <f>Order!F89</f>
        <v>0</v>
      </c>
      <c r="G42" s="686"/>
      <c r="H42" s="686"/>
      <c r="I42" s="686"/>
      <c r="J42" s="686"/>
      <c r="K42" s="686"/>
      <c r="L42" s="686"/>
      <c r="M42" s="686"/>
      <c r="N42" s="686"/>
      <c r="O42" s="686"/>
      <c r="P42" s="521" t="s">
        <v>37</v>
      </c>
      <c r="Q42" s="521"/>
      <c r="R42" s="521"/>
      <c r="S42" s="521"/>
      <c r="T42" s="686">
        <f>Order!T89</f>
        <v>0</v>
      </c>
      <c r="U42" s="686"/>
      <c r="V42" s="686"/>
      <c r="W42" s="686"/>
      <c r="X42" s="686"/>
      <c r="Y42" s="686"/>
      <c r="Z42" s="686"/>
      <c r="AA42" s="686"/>
      <c r="AB42" s="686"/>
      <c r="AC42" s="686"/>
      <c r="AD42" s="686"/>
      <c r="AE42" s="14"/>
      <c r="AF42" s="21"/>
    </row>
    <row r="43" spans="1:36" ht="18" customHeight="1">
      <c r="A43" s="21"/>
      <c r="B43" s="521"/>
      <c r="C43" s="521"/>
      <c r="D43" s="521"/>
      <c r="E43" s="521"/>
      <c r="F43" s="687"/>
      <c r="G43" s="687"/>
      <c r="H43" s="687"/>
      <c r="I43" s="687"/>
      <c r="J43" s="687"/>
      <c r="K43" s="687"/>
      <c r="L43" s="687"/>
      <c r="M43" s="687"/>
      <c r="N43" s="687"/>
      <c r="O43" s="687"/>
      <c r="P43" s="521"/>
      <c r="Q43" s="521"/>
      <c r="R43" s="521"/>
      <c r="S43" s="521"/>
      <c r="T43" s="687"/>
      <c r="U43" s="687"/>
      <c r="V43" s="687"/>
      <c r="W43" s="687"/>
      <c r="X43" s="687"/>
      <c r="Y43" s="687"/>
      <c r="Z43" s="687"/>
      <c r="AA43" s="687"/>
      <c r="AB43" s="687"/>
      <c r="AC43" s="687"/>
      <c r="AD43" s="687"/>
      <c r="AE43" s="14"/>
      <c r="AF43" s="21"/>
    </row>
    <row r="44" spans="1:36" ht="7.2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row>
    <row r="45" spans="1:36" ht="18" customHeight="1">
      <c r="A45" s="21"/>
      <c r="B45" s="702" t="s">
        <v>820</v>
      </c>
      <c r="C45" s="702"/>
      <c r="D45" s="702"/>
      <c r="E45" s="702"/>
      <c r="F45" s="686">
        <f>Order!F92</f>
        <v>0</v>
      </c>
      <c r="G45" s="686"/>
      <c r="H45" s="686"/>
      <c r="I45" s="686"/>
      <c r="J45" s="686"/>
      <c r="K45" s="686"/>
      <c r="L45" s="686"/>
      <c r="M45" s="686"/>
      <c r="N45" s="686"/>
      <c r="O45" s="686"/>
      <c r="P45" s="521" t="s">
        <v>39</v>
      </c>
      <c r="Q45" s="521"/>
      <c r="R45" s="521"/>
      <c r="S45" s="521"/>
      <c r="T45" s="686">
        <f>Order!T92</f>
        <v>0</v>
      </c>
      <c r="U45" s="686"/>
      <c r="V45" s="686"/>
      <c r="W45" s="686"/>
      <c r="X45" s="686"/>
      <c r="Y45" s="686"/>
      <c r="Z45" s="686"/>
      <c r="AA45" s="686"/>
      <c r="AB45" s="686"/>
      <c r="AC45" s="686"/>
      <c r="AD45" s="686"/>
      <c r="AE45" s="14"/>
      <c r="AF45" s="21"/>
    </row>
    <row r="46" spans="1:36" ht="18" customHeight="1">
      <c r="A46" s="21"/>
      <c r="B46" s="702"/>
      <c r="C46" s="702"/>
      <c r="D46" s="702"/>
      <c r="E46" s="702"/>
      <c r="F46" s="687"/>
      <c r="G46" s="687"/>
      <c r="H46" s="687"/>
      <c r="I46" s="687"/>
      <c r="J46" s="687"/>
      <c r="K46" s="687"/>
      <c r="L46" s="687"/>
      <c r="M46" s="687"/>
      <c r="N46" s="687"/>
      <c r="O46" s="687"/>
      <c r="P46" s="521"/>
      <c r="Q46" s="521"/>
      <c r="R46" s="521"/>
      <c r="S46" s="521"/>
      <c r="T46" s="687"/>
      <c r="U46" s="687"/>
      <c r="V46" s="687"/>
      <c r="W46" s="687"/>
      <c r="X46" s="687"/>
      <c r="Y46" s="687"/>
      <c r="Z46" s="687"/>
      <c r="AA46" s="687"/>
      <c r="AB46" s="687"/>
      <c r="AC46" s="687"/>
      <c r="AD46" s="687"/>
      <c r="AE46" s="14"/>
      <c r="AF46" s="21"/>
    </row>
    <row r="47" spans="1:36" s="96" customFormat="1" ht="12" customHeight="1" thickBot="1">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53"/>
      <c r="AC47" s="53"/>
      <c r="AD47" s="47"/>
      <c r="AE47" s="47"/>
      <c r="AF47" s="47"/>
      <c r="AG47" s="174"/>
      <c r="AH47" s="160"/>
      <c r="AI47" s="174"/>
      <c r="AJ47" s="173"/>
    </row>
    <row r="48" spans="1:36" ht="25.25" customHeight="1" thickBot="1">
      <c r="A48" s="21"/>
      <c r="B48" s="699" t="s">
        <v>40</v>
      </c>
      <c r="C48" s="700"/>
      <c r="D48" s="700"/>
      <c r="E48" s="700"/>
      <c r="F48" s="700"/>
      <c r="G48" s="700"/>
      <c r="H48" s="700"/>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1"/>
      <c r="AF48" s="21"/>
    </row>
    <row r="49" spans="1:36" ht="7.25" customHeight="1">
      <c r="A49" s="21"/>
      <c r="B49" s="102"/>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103"/>
      <c r="AF49" s="21"/>
    </row>
    <row r="50" spans="1:36" s="203" customFormat="1" ht="14.75" customHeight="1">
      <c r="A50" s="21"/>
      <c r="B50" s="541" t="s">
        <v>41</v>
      </c>
      <c r="C50" s="542"/>
      <c r="D50" s="542"/>
      <c r="E50" s="542"/>
      <c r="F50" s="543"/>
      <c r="G50" s="543"/>
      <c r="H50" s="543"/>
      <c r="I50" s="543"/>
      <c r="J50" s="543"/>
      <c r="K50" s="543"/>
      <c r="L50" s="521" t="s">
        <v>42</v>
      </c>
      <c r="M50" s="521"/>
      <c r="N50" s="521"/>
      <c r="O50" s="521"/>
      <c r="P50" s="545"/>
      <c r="Q50" s="545"/>
      <c r="R50" s="545"/>
      <c r="S50" s="545"/>
      <c r="T50" s="545"/>
      <c r="U50" s="545"/>
      <c r="V50" s="545"/>
      <c r="W50" s="545"/>
      <c r="X50" s="545"/>
      <c r="Y50" s="545"/>
      <c r="Z50" s="545"/>
      <c r="AA50" s="545"/>
      <c r="AB50" s="545"/>
      <c r="AC50" s="545"/>
      <c r="AD50" s="14"/>
      <c r="AE50" s="104"/>
      <c r="AF50" s="21"/>
      <c r="AG50" s="74"/>
      <c r="AH50" s="76"/>
      <c r="AI50" s="8"/>
      <c r="AJ50" s="8"/>
    </row>
    <row r="51" spans="1:36" s="203" customFormat="1" ht="14.75" customHeight="1">
      <c r="A51" s="21"/>
      <c r="B51" s="541"/>
      <c r="C51" s="542"/>
      <c r="D51" s="542"/>
      <c r="E51" s="542"/>
      <c r="F51" s="544"/>
      <c r="G51" s="544"/>
      <c r="H51" s="544"/>
      <c r="I51" s="544"/>
      <c r="J51" s="544"/>
      <c r="K51" s="544"/>
      <c r="L51" s="521"/>
      <c r="M51" s="521"/>
      <c r="N51" s="521"/>
      <c r="O51" s="521"/>
      <c r="P51" s="546"/>
      <c r="Q51" s="546"/>
      <c r="R51" s="546"/>
      <c r="S51" s="546"/>
      <c r="T51" s="546"/>
      <c r="U51" s="546"/>
      <c r="V51" s="546"/>
      <c r="W51" s="546"/>
      <c r="X51" s="546"/>
      <c r="Y51" s="546"/>
      <c r="Z51" s="546"/>
      <c r="AA51" s="546"/>
      <c r="AB51" s="546"/>
      <c r="AC51" s="546"/>
      <c r="AD51" s="14"/>
      <c r="AE51" s="104"/>
      <c r="AF51" s="21"/>
      <c r="AG51" s="74"/>
      <c r="AH51" s="76"/>
      <c r="AI51" s="8"/>
      <c r="AJ51" s="8"/>
    </row>
    <row r="52" spans="1:36" s="203" customFormat="1" ht="7.25" customHeight="1">
      <c r="A52" s="21"/>
      <c r="B52" s="102"/>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103"/>
      <c r="AF52" s="21"/>
      <c r="AG52" s="74"/>
      <c r="AH52" s="76"/>
      <c r="AI52" s="8"/>
      <c r="AJ52" s="8"/>
    </row>
    <row r="53" spans="1:36" s="203" customFormat="1" ht="14.75" customHeight="1">
      <c r="A53" s="21"/>
      <c r="B53" s="541" t="s">
        <v>43</v>
      </c>
      <c r="C53" s="542"/>
      <c r="D53" s="542"/>
      <c r="E53" s="542"/>
      <c r="F53" s="543"/>
      <c r="G53" s="543"/>
      <c r="H53" s="543"/>
      <c r="I53" s="543"/>
      <c r="J53" s="543"/>
      <c r="K53" s="543"/>
      <c r="L53" s="542" t="s">
        <v>44</v>
      </c>
      <c r="M53" s="542"/>
      <c r="N53" s="542"/>
      <c r="O53" s="542"/>
      <c r="P53" s="545"/>
      <c r="Q53" s="545"/>
      <c r="R53" s="545"/>
      <c r="S53" s="545"/>
      <c r="T53" s="545"/>
      <c r="U53" s="545"/>
      <c r="V53" s="545"/>
      <c r="W53" s="545"/>
      <c r="X53" s="545"/>
      <c r="Y53" s="545"/>
      <c r="Z53" s="545"/>
      <c r="AA53" s="545"/>
      <c r="AB53" s="545"/>
      <c r="AC53" s="545"/>
      <c r="AD53" s="14"/>
      <c r="AE53" s="104"/>
      <c r="AF53" s="21"/>
      <c r="AG53" s="74"/>
      <c r="AH53" s="76"/>
      <c r="AI53" s="8"/>
      <c r="AJ53" s="8"/>
    </row>
    <row r="54" spans="1:36" s="203" customFormat="1" ht="14.75" customHeight="1">
      <c r="A54" s="21"/>
      <c r="B54" s="541"/>
      <c r="C54" s="542"/>
      <c r="D54" s="542"/>
      <c r="E54" s="542"/>
      <c r="F54" s="544"/>
      <c r="G54" s="544"/>
      <c r="H54" s="544"/>
      <c r="I54" s="544"/>
      <c r="J54" s="544"/>
      <c r="K54" s="544"/>
      <c r="L54" s="542"/>
      <c r="M54" s="542"/>
      <c r="N54" s="542"/>
      <c r="O54" s="542"/>
      <c r="P54" s="546"/>
      <c r="Q54" s="546"/>
      <c r="R54" s="546"/>
      <c r="S54" s="546"/>
      <c r="T54" s="546"/>
      <c r="U54" s="546"/>
      <c r="V54" s="546"/>
      <c r="W54" s="546"/>
      <c r="X54" s="546"/>
      <c r="Y54" s="546"/>
      <c r="Z54" s="546"/>
      <c r="AA54" s="546"/>
      <c r="AB54" s="546"/>
      <c r="AC54" s="546"/>
      <c r="AD54" s="14"/>
      <c r="AE54" s="104"/>
      <c r="AF54" s="21"/>
      <c r="AG54" s="74"/>
      <c r="AH54" s="76"/>
      <c r="AI54" s="8"/>
      <c r="AJ54" s="8"/>
    </row>
    <row r="55" spans="1:36" s="203" customFormat="1" ht="7.25" customHeight="1">
      <c r="A55" s="21"/>
      <c r="B55" s="102"/>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103"/>
      <c r="AF55" s="21"/>
      <c r="AG55" s="74"/>
      <c r="AH55" s="76"/>
      <c r="AI55" s="8"/>
      <c r="AJ55" s="8"/>
    </row>
    <row r="56" spans="1:36" s="203" customFormat="1" ht="14.75" customHeight="1">
      <c r="A56" s="21"/>
      <c r="B56" s="574" t="s">
        <v>45</v>
      </c>
      <c r="C56" s="521"/>
      <c r="D56" s="521"/>
      <c r="E56" s="521"/>
      <c r="F56" s="543"/>
      <c r="G56" s="543"/>
      <c r="H56" s="543"/>
      <c r="I56" s="543"/>
      <c r="J56" s="543"/>
      <c r="K56" s="543"/>
      <c r="L56" s="542" t="s">
        <v>44</v>
      </c>
      <c r="M56" s="542"/>
      <c r="N56" s="542"/>
      <c r="O56" s="542"/>
      <c r="P56" s="545"/>
      <c r="Q56" s="545"/>
      <c r="R56" s="545"/>
      <c r="S56" s="545"/>
      <c r="T56" s="545"/>
      <c r="U56" s="545"/>
      <c r="V56" s="545"/>
      <c r="W56" s="545"/>
      <c r="X56" s="545"/>
      <c r="Y56" s="545"/>
      <c r="Z56" s="545"/>
      <c r="AA56" s="545"/>
      <c r="AB56" s="545"/>
      <c r="AC56" s="545"/>
      <c r="AD56" s="14"/>
      <c r="AE56" s="104"/>
      <c r="AF56" s="21"/>
      <c r="AG56" s="74"/>
      <c r="AH56" s="76"/>
      <c r="AI56" s="8"/>
      <c r="AJ56" s="8"/>
    </row>
    <row r="57" spans="1:36" s="203" customFormat="1" ht="14.75" customHeight="1">
      <c r="A57" s="21"/>
      <c r="B57" s="574"/>
      <c r="C57" s="521"/>
      <c r="D57" s="521"/>
      <c r="E57" s="521"/>
      <c r="F57" s="544"/>
      <c r="G57" s="544"/>
      <c r="H57" s="544"/>
      <c r="I57" s="544"/>
      <c r="J57" s="544"/>
      <c r="K57" s="544"/>
      <c r="L57" s="542"/>
      <c r="M57" s="542"/>
      <c r="N57" s="542"/>
      <c r="O57" s="542"/>
      <c r="P57" s="546"/>
      <c r="Q57" s="546"/>
      <c r="R57" s="546"/>
      <c r="S57" s="546"/>
      <c r="T57" s="546"/>
      <c r="U57" s="546"/>
      <c r="V57" s="546"/>
      <c r="W57" s="546"/>
      <c r="X57" s="546"/>
      <c r="Y57" s="546"/>
      <c r="Z57" s="546"/>
      <c r="AA57" s="546"/>
      <c r="AB57" s="546"/>
      <c r="AC57" s="546"/>
      <c r="AD57" s="14"/>
      <c r="AE57" s="104"/>
      <c r="AF57" s="21"/>
      <c r="AG57" s="74"/>
      <c r="AH57" s="76"/>
      <c r="AI57" s="8"/>
      <c r="AJ57" s="8"/>
    </row>
    <row r="58" spans="1:36" s="203" customFormat="1" ht="7.25" customHeight="1" thickBot="1">
      <c r="A58" s="21"/>
      <c r="B58" s="102"/>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103"/>
      <c r="AF58" s="21"/>
      <c r="AG58" s="74"/>
      <c r="AH58" s="76"/>
      <c r="AI58" s="8"/>
      <c r="AJ58" s="8"/>
    </row>
    <row r="59" spans="1:36" s="203" customFormat="1" ht="14.75" customHeight="1">
      <c r="A59" s="21"/>
      <c r="B59" s="569" t="s">
        <v>46</v>
      </c>
      <c r="C59" s="398"/>
      <c r="D59" s="535"/>
      <c r="E59" s="667" t="str">
        <f>IF(Order!$B$124&gt;0,"Y","")</f>
        <v/>
      </c>
      <c r="F59" s="668"/>
      <c r="G59" s="16"/>
      <c r="H59" s="534" t="s">
        <v>47</v>
      </c>
      <c r="I59" s="398"/>
      <c r="J59" s="535"/>
      <c r="K59" s="667" t="str">
        <f>IF(Order!$H$124&gt;0,"Y","")</f>
        <v/>
      </c>
      <c r="L59" s="668"/>
      <c r="M59" s="52"/>
      <c r="N59" s="671" t="s">
        <v>48</v>
      </c>
      <c r="O59" s="672"/>
      <c r="P59" s="673"/>
      <c r="Q59" s="667" t="str">
        <f>IF(Order!$W$127&gt;0,"Y","")</f>
        <v/>
      </c>
      <c r="R59" s="668"/>
      <c r="S59" s="14"/>
      <c r="T59" s="534" t="s">
        <v>49</v>
      </c>
      <c r="U59" s="398"/>
      <c r="V59" s="535"/>
      <c r="W59" s="667" t="str">
        <f>IF(OR(Order!$Z$124&gt;0,Order!$E$127&gt;0,Order!$K$127&gt;0),"Y","")</f>
        <v/>
      </c>
      <c r="X59" s="668"/>
      <c r="Y59" s="14"/>
      <c r="Z59" s="534" t="s">
        <v>50</v>
      </c>
      <c r="AA59" s="398"/>
      <c r="AB59" s="535"/>
      <c r="AC59" s="667" t="str">
        <f>IF(Order!$Q$127&gt;0,"Y","")</f>
        <v/>
      </c>
      <c r="AD59" s="668"/>
      <c r="AE59" s="103"/>
      <c r="AF59" s="21"/>
      <c r="AG59" s="74"/>
      <c r="AH59" s="76"/>
      <c r="AI59" s="8"/>
      <c r="AJ59" s="8"/>
    </row>
    <row r="60" spans="1:36" s="203" customFormat="1" ht="14.75" customHeight="1" thickBot="1">
      <c r="A60" s="21"/>
      <c r="B60" s="569"/>
      <c r="C60" s="398"/>
      <c r="D60" s="535"/>
      <c r="E60" s="669"/>
      <c r="F60" s="670"/>
      <c r="G60" s="16"/>
      <c r="H60" s="534"/>
      <c r="I60" s="398"/>
      <c r="J60" s="535"/>
      <c r="K60" s="669"/>
      <c r="L60" s="670"/>
      <c r="M60" s="52"/>
      <c r="N60" s="671"/>
      <c r="O60" s="672"/>
      <c r="P60" s="673"/>
      <c r="Q60" s="669"/>
      <c r="R60" s="670"/>
      <c r="S60" s="14"/>
      <c r="T60" s="534"/>
      <c r="U60" s="398"/>
      <c r="V60" s="535"/>
      <c r="W60" s="669"/>
      <c r="X60" s="670"/>
      <c r="Y60" s="14"/>
      <c r="Z60" s="534"/>
      <c r="AA60" s="398"/>
      <c r="AB60" s="535"/>
      <c r="AC60" s="669"/>
      <c r="AD60" s="670"/>
      <c r="AE60" s="103"/>
      <c r="AF60" s="21"/>
      <c r="AG60" s="74"/>
      <c r="AH60" s="76"/>
      <c r="AI60" s="8"/>
      <c r="AJ60" s="8"/>
    </row>
    <row r="61" spans="1:36" s="203" customFormat="1" ht="10.25" customHeight="1" thickBot="1">
      <c r="A61" s="21"/>
      <c r="B61" s="102"/>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103"/>
      <c r="AF61" s="21"/>
      <c r="AG61" s="74"/>
      <c r="AH61" s="76"/>
      <c r="AI61" s="8"/>
      <c r="AJ61" s="8"/>
    </row>
    <row r="62" spans="1:36" s="203" customFormat="1" ht="14.75" customHeight="1">
      <c r="A62" s="21"/>
      <c r="B62" s="569" t="s">
        <v>51</v>
      </c>
      <c r="C62" s="398"/>
      <c r="D62" s="535"/>
      <c r="E62" s="667" t="str">
        <f>IF(Order!$N$124&gt;0,"Y","")</f>
        <v/>
      </c>
      <c r="F62" s="668"/>
      <c r="G62" s="16"/>
      <c r="H62" s="534" t="s">
        <v>52</v>
      </c>
      <c r="I62" s="398"/>
      <c r="J62" s="535"/>
      <c r="K62" s="667" t="str">
        <f>IF(Order!$W$301&gt;0,"Y","")</f>
        <v/>
      </c>
      <c r="L62" s="668"/>
      <c r="M62" s="52"/>
      <c r="N62" s="534" t="s">
        <v>53</v>
      </c>
      <c r="O62" s="398"/>
      <c r="P62" s="535"/>
      <c r="Q62" s="667" t="str">
        <f>IF(Order!$Z$124&gt;0,"Y","")</f>
        <v/>
      </c>
      <c r="R62" s="668"/>
      <c r="S62" s="14"/>
      <c r="T62" s="534" t="s">
        <v>54</v>
      </c>
      <c r="U62" s="398"/>
      <c r="V62" s="535"/>
      <c r="W62" s="667" t="str">
        <f>IF(OR(Order!$W$542&gt;0,Order!$W$546&gt;0),"Y","")</f>
        <v/>
      </c>
      <c r="X62" s="668"/>
      <c r="Y62" s="14"/>
      <c r="Z62" s="534" t="s">
        <v>55</v>
      </c>
      <c r="AA62" s="398"/>
      <c r="AB62" s="535"/>
      <c r="AC62" s="667"/>
      <c r="AD62" s="668"/>
      <c r="AE62" s="103"/>
      <c r="AF62" s="21"/>
      <c r="AG62" s="74"/>
      <c r="AH62" s="76"/>
      <c r="AI62" s="8"/>
      <c r="AJ62" s="8"/>
    </row>
    <row r="63" spans="1:36" s="203" customFormat="1" ht="14.75" customHeight="1" thickBot="1">
      <c r="A63" s="21"/>
      <c r="B63" s="569"/>
      <c r="C63" s="398"/>
      <c r="D63" s="535"/>
      <c r="E63" s="669"/>
      <c r="F63" s="670"/>
      <c r="G63" s="16"/>
      <c r="H63" s="534"/>
      <c r="I63" s="398"/>
      <c r="J63" s="535"/>
      <c r="K63" s="669"/>
      <c r="L63" s="670"/>
      <c r="M63" s="52"/>
      <c r="N63" s="534"/>
      <c r="O63" s="398"/>
      <c r="P63" s="535"/>
      <c r="Q63" s="669"/>
      <c r="R63" s="670"/>
      <c r="S63" s="14"/>
      <c r="T63" s="534"/>
      <c r="U63" s="398"/>
      <c r="V63" s="535"/>
      <c r="W63" s="669"/>
      <c r="X63" s="670"/>
      <c r="Y63" s="14"/>
      <c r="Z63" s="534"/>
      <c r="AA63" s="398"/>
      <c r="AB63" s="535"/>
      <c r="AC63" s="669"/>
      <c r="AD63" s="670"/>
      <c r="AE63" s="103"/>
      <c r="AF63" s="21"/>
      <c r="AG63" s="74"/>
      <c r="AH63" s="76"/>
      <c r="AI63" s="8"/>
      <c r="AJ63" s="8"/>
    </row>
    <row r="64" spans="1:36" s="203" customFormat="1" ht="7.25" customHeight="1">
      <c r="A64" s="21"/>
      <c r="B64" s="102"/>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103"/>
      <c r="AF64" s="21"/>
      <c r="AG64" s="74"/>
      <c r="AH64" s="76"/>
      <c r="AI64" s="8"/>
      <c r="AJ64" s="8"/>
    </row>
    <row r="65" spans="1:38" s="203" customFormat="1" ht="222" customHeight="1">
      <c r="A65" s="21"/>
      <c r="B65" s="569" t="s">
        <v>56</v>
      </c>
      <c r="C65" s="398"/>
      <c r="D65" s="774"/>
      <c r="E65" s="775"/>
      <c r="F65" s="571"/>
      <c r="G65" s="571"/>
      <c r="H65" s="571"/>
      <c r="I65" s="571"/>
      <c r="J65" s="571"/>
      <c r="K65" s="571"/>
      <c r="L65" s="571"/>
      <c r="M65" s="571"/>
      <c r="N65" s="571"/>
      <c r="O65" s="571"/>
      <c r="P65" s="571"/>
      <c r="Q65" s="571"/>
      <c r="R65" s="571"/>
      <c r="S65" s="571"/>
      <c r="T65" s="571"/>
      <c r="U65" s="571"/>
      <c r="V65" s="571"/>
      <c r="W65" s="571"/>
      <c r="X65" s="571"/>
      <c r="Y65" s="571"/>
      <c r="Z65" s="571"/>
      <c r="AA65" s="571"/>
      <c r="AB65" s="571"/>
      <c r="AC65" s="571"/>
      <c r="AD65" s="776"/>
      <c r="AE65" s="104"/>
      <c r="AF65" s="21"/>
      <c r="AG65" s="74"/>
      <c r="AH65" s="76"/>
      <c r="AI65" s="8"/>
      <c r="AJ65" s="8"/>
    </row>
    <row r="66" spans="1:38" ht="7.25" customHeight="1">
      <c r="A66" s="21"/>
      <c r="B66" s="102"/>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103"/>
      <c r="AF66" s="21"/>
    </row>
    <row r="67" spans="1:38" ht="14.75" customHeight="1">
      <c r="A67" s="21"/>
      <c r="B67" s="102"/>
      <c r="C67" s="21"/>
      <c r="D67" s="21"/>
      <c r="E67" s="526" t="s">
        <v>57</v>
      </c>
      <c r="F67" s="526"/>
      <c r="G67" s="526"/>
      <c r="H67" s="526"/>
      <c r="I67" s="21"/>
      <c r="J67" s="575" t="s">
        <v>41</v>
      </c>
      <c r="K67" s="576"/>
      <c r="L67" s="576"/>
      <c r="M67" s="579"/>
      <c r="N67" s="579"/>
      <c r="O67" s="579"/>
      <c r="P67" s="579"/>
      <c r="Q67" s="579"/>
      <c r="R67" s="580" t="s">
        <v>58</v>
      </c>
      <c r="S67" s="581"/>
      <c r="T67" s="581"/>
      <c r="U67" s="581"/>
      <c r="V67" s="581"/>
      <c r="W67" s="678"/>
      <c r="X67" s="678"/>
      <c r="Y67" s="678"/>
      <c r="Z67" s="678"/>
      <c r="AA67" s="678"/>
      <c r="AB67" s="679"/>
      <c r="AC67" s="14"/>
      <c r="AD67" s="14"/>
      <c r="AE67" s="103"/>
      <c r="AF67" s="21"/>
    </row>
    <row r="68" spans="1:38" ht="14.75" customHeight="1">
      <c r="A68" s="21"/>
      <c r="B68" s="102"/>
      <c r="C68" s="21"/>
      <c r="D68" s="21"/>
      <c r="E68" s="526"/>
      <c r="F68" s="526"/>
      <c r="G68" s="526"/>
      <c r="H68" s="526"/>
      <c r="I68" s="21"/>
      <c r="J68" s="577"/>
      <c r="K68" s="578"/>
      <c r="L68" s="578"/>
      <c r="M68" s="544"/>
      <c r="N68" s="544"/>
      <c r="O68" s="544"/>
      <c r="P68" s="544"/>
      <c r="Q68" s="544"/>
      <c r="R68" s="582"/>
      <c r="S68" s="583"/>
      <c r="T68" s="583"/>
      <c r="U68" s="583"/>
      <c r="V68" s="583"/>
      <c r="W68" s="501"/>
      <c r="X68" s="501"/>
      <c r="Y68" s="501"/>
      <c r="Z68" s="501"/>
      <c r="AA68" s="501"/>
      <c r="AB68" s="680"/>
      <c r="AC68" s="14"/>
      <c r="AD68" s="14"/>
      <c r="AE68" s="103"/>
      <c r="AF68" s="21"/>
    </row>
    <row r="69" spans="1:38" ht="14.75" customHeight="1" thickBot="1">
      <c r="A69" s="21"/>
      <c r="B69" s="105"/>
      <c r="C69" s="106"/>
      <c r="D69" s="106"/>
      <c r="E69" s="107"/>
      <c r="F69" s="107"/>
      <c r="G69" s="107"/>
      <c r="H69" s="107"/>
      <c r="I69" s="106"/>
      <c r="J69" s="108"/>
      <c r="K69" s="108"/>
      <c r="L69" s="108"/>
      <c r="M69" s="171"/>
      <c r="N69" s="171"/>
      <c r="O69" s="171"/>
      <c r="P69" s="171"/>
      <c r="Q69" s="171"/>
      <c r="R69" s="110"/>
      <c r="S69" s="110"/>
      <c r="T69" s="110"/>
      <c r="U69" s="110"/>
      <c r="V69" s="110"/>
      <c r="W69" s="111"/>
      <c r="X69" s="111"/>
      <c r="Y69" s="111"/>
      <c r="Z69" s="111"/>
      <c r="AA69" s="111"/>
      <c r="AB69" s="111"/>
      <c r="AC69" s="111"/>
      <c r="AD69" s="111"/>
      <c r="AE69" s="113"/>
      <c r="AF69" s="21"/>
    </row>
    <row r="70" spans="1:38" s="96" customFormat="1" ht="10.25" customHeight="1">
      <c r="A70" s="47"/>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53"/>
      <c r="AC70" s="53"/>
      <c r="AD70" s="47"/>
      <c r="AE70" s="47"/>
      <c r="AF70" s="47"/>
      <c r="AG70" s="174"/>
      <c r="AH70" s="160"/>
      <c r="AI70" s="174"/>
      <c r="AJ70" s="173"/>
    </row>
    <row r="71" spans="1:38" s="96" customFormat="1" ht="25.25" customHeight="1">
      <c r="A71" s="47"/>
      <c r="B71" s="784" t="s">
        <v>847</v>
      </c>
      <c r="C71" s="784"/>
      <c r="D71" s="784"/>
      <c r="E71" s="784"/>
      <c r="F71" s="784"/>
      <c r="G71" s="784"/>
      <c r="H71" s="784"/>
      <c r="I71" s="784"/>
      <c r="J71" s="784"/>
      <c r="K71" s="784"/>
      <c r="L71" s="784"/>
      <c r="M71" s="784"/>
      <c r="N71" s="784"/>
      <c r="O71" s="784"/>
      <c r="P71" s="784"/>
      <c r="Q71" s="784"/>
      <c r="R71" s="784"/>
      <c r="S71" s="784"/>
      <c r="T71" s="784"/>
      <c r="U71" s="785">
        <f>Order!W127</f>
        <v>0</v>
      </c>
      <c r="V71" s="785"/>
      <c r="W71" s="785"/>
      <c r="X71" s="785"/>
      <c r="Y71" s="785"/>
      <c r="Z71" s="785"/>
      <c r="AA71" s="785"/>
      <c r="AB71" s="785"/>
      <c r="AC71" s="785"/>
      <c r="AD71" s="785"/>
      <c r="AE71" s="785"/>
      <c r="AF71" s="47"/>
      <c r="AG71" s="174"/>
      <c r="AH71" s="161"/>
      <c r="AI71" s="149"/>
      <c r="AJ71" s="162"/>
    </row>
    <row r="72" spans="1:38" s="96" customFormat="1" ht="5.15" customHeight="1">
      <c r="A72" s="4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27"/>
      <c r="AC72" s="27"/>
      <c r="AD72" s="17"/>
      <c r="AE72" s="17"/>
      <c r="AF72" s="47"/>
      <c r="AG72" s="174"/>
      <c r="AH72" s="149"/>
      <c r="AI72" s="161"/>
      <c r="AJ72" s="149"/>
    </row>
    <row r="73" spans="1:38" s="97" customFormat="1" ht="20.149999999999999" customHeight="1">
      <c r="A73" s="66"/>
      <c r="B73" s="66"/>
      <c r="C73" s="66"/>
      <c r="D73" s="66"/>
      <c r="E73" s="777" t="str">
        <f>IFERROR("Services Total =  £"&amp;(Order!B124+Order!H124+Order!N124+Order!T124+Order!Z124+Order!E127+Order!K127+Order!Q127)&amp;" (Advanced)  /  £"&amp;(Order!E124+Order!K124+Order!Q124+Order!W124+Order!AC124+Order!H127+Order!N127+Order!Q127)&amp;" (Standard)  Excl Food &amp; Drink. See SUMMARY page.)","")</f>
        <v>Services Total =  £0 (Advanced)  /  £0 (Standard)  Excl Food &amp; Drink. See SUMMARY page.)</v>
      </c>
      <c r="F73" s="777"/>
      <c r="G73" s="777"/>
      <c r="H73" s="777"/>
      <c r="I73" s="777"/>
      <c r="J73" s="777"/>
      <c r="K73" s="777"/>
      <c r="L73" s="777"/>
      <c r="M73" s="777"/>
      <c r="N73" s="777"/>
      <c r="O73" s="777"/>
      <c r="P73" s="777"/>
      <c r="Q73" s="777"/>
      <c r="R73" s="777"/>
      <c r="S73" s="777"/>
      <c r="T73" s="777"/>
      <c r="U73" s="777"/>
      <c r="V73" s="777"/>
      <c r="W73" s="777"/>
      <c r="X73" s="777"/>
      <c r="Y73" s="777"/>
      <c r="Z73" s="777"/>
      <c r="AA73" s="777"/>
      <c r="AB73" s="777"/>
      <c r="AC73" s="69"/>
      <c r="AD73" s="69"/>
      <c r="AE73" s="69"/>
      <c r="AF73" s="47"/>
      <c r="AG73" s="174"/>
      <c r="AH73" s="146"/>
      <c r="AI73" s="150"/>
      <c r="AJ73" s="167"/>
      <c r="AK73" s="204"/>
      <c r="AL73" s="204"/>
    </row>
    <row r="74" spans="1:38" s="98" customFormat="1" ht="10.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47"/>
      <c r="AG74" s="163"/>
      <c r="AH74" s="161"/>
      <c r="AI74" s="151"/>
      <c r="AJ74" s="164"/>
    </row>
    <row r="75" spans="1:38" s="96" customFormat="1" ht="15" customHeight="1">
      <c r="A75" s="47"/>
      <c r="B75" s="165" t="s">
        <v>822</v>
      </c>
      <c r="C75" s="165"/>
      <c r="D75" s="165"/>
      <c r="E75" s="165"/>
      <c r="F75" s="165"/>
      <c r="G75" s="165"/>
      <c r="H75" s="165"/>
      <c r="I75" s="165"/>
      <c r="J75" s="703" t="s">
        <v>395</v>
      </c>
      <c r="K75" s="703"/>
      <c r="L75" s="703"/>
      <c r="M75" s="703"/>
      <c r="N75" s="703" t="s">
        <v>423</v>
      </c>
      <c r="O75" s="703"/>
      <c r="P75" s="703" t="s">
        <v>424</v>
      </c>
      <c r="Q75" s="703"/>
      <c r="R75" s="703" t="s">
        <v>425</v>
      </c>
      <c r="S75" s="703"/>
      <c r="T75" s="703" t="s">
        <v>426</v>
      </c>
      <c r="U75" s="703"/>
      <c r="V75" s="703" t="s">
        <v>848</v>
      </c>
      <c r="W75" s="703"/>
      <c r="X75" s="703" t="s">
        <v>428</v>
      </c>
      <c r="Y75" s="703"/>
      <c r="Z75" s="703" t="s">
        <v>429</v>
      </c>
      <c r="AA75" s="703"/>
      <c r="AB75" s="703" t="s">
        <v>152</v>
      </c>
      <c r="AC75" s="703"/>
      <c r="AD75" s="703"/>
      <c r="AE75" s="703"/>
      <c r="AF75" s="47"/>
      <c r="AG75" s="174"/>
      <c r="AH75" s="207" t="s">
        <v>849</v>
      </c>
      <c r="AI75" s="208" t="s">
        <v>850</v>
      </c>
      <c r="AJ75" s="208" t="s">
        <v>827</v>
      </c>
    </row>
    <row r="76" spans="1:38" s="96" customFormat="1" ht="5.15" customHeight="1">
      <c r="A76" s="4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27"/>
      <c r="AD76" s="27"/>
      <c r="AE76" s="17"/>
      <c r="AF76" s="17"/>
      <c r="AG76" s="163"/>
      <c r="AH76" s="149"/>
      <c r="AI76" s="161"/>
      <c r="AJ76" s="149"/>
    </row>
    <row r="77" spans="1:38" s="97" customFormat="1" ht="20.149999999999999" customHeight="1">
      <c r="A77" s="66"/>
      <c r="B77" s="201" t="str">
        <f>IF(AI77=TRUE,"* "&amp;IF(AND(AH77="ITEM",LEN(Order!BG856)&gt;30),LEFT(Order!BG856,30)&amp;"…",Order!BG856),IF(AND(AH77="ITEM",LEN(Order!BG856)&gt;30),LEFT(Order!BG856,30)&amp;"…",Order!BG856))</f>
        <v>Hygiene Packages</v>
      </c>
      <c r="C77" s="66"/>
      <c r="D77" s="166"/>
      <c r="E77" s="166"/>
      <c r="F77" s="166"/>
      <c r="G77" s="166"/>
      <c r="H77" s="166"/>
      <c r="I77" s="166"/>
      <c r="J77" s="793" t="str">
        <f>IF(AH77="HEADING","",IF(Order!BP856=0,"",Order!BP856))</f>
        <v/>
      </c>
      <c r="K77" s="793"/>
      <c r="L77" s="793"/>
      <c r="M77" s="793"/>
      <c r="N77" s="791" t="str">
        <f>IF($AH77="HEADING",TEXT(Order!BH856,"DD-MM"),Order!BH856)</f>
        <v>Sun</v>
      </c>
      <c r="O77" s="792"/>
      <c r="P77" s="786" t="str">
        <f>IF($AH77="HEADING",TEXT(Order!BI856,"DD-MM"),Order!BI856)</f>
        <v>Mon</v>
      </c>
      <c r="Q77" s="790"/>
      <c r="R77" s="791" t="str">
        <f>IF($AH77="HEADING",TEXT(Order!BJ856,"DD-MM"),Order!BJ856)</f>
        <v>Tue</v>
      </c>
      <c r="S77" s="792"/>
      <c r="T77" s="786" t="str">
        <f>IF($AH77="HEADING",TEXT(Order!BK856,"DD-MM"),Order!BK856)</f>
        <v>Wed</v>
      </c>
      <c r="U77" s="790"/>
      <c r="V77" s="791" t="str">
        <f>IF($AH77="HEADING",TEXT(Order!BL856,"DD-MM"),Order!BL856)</f>
        <v>Thu</v>
      </c>
      <c r="W77" s="792"/>
      <c r="X77" s="786" t="str">
        <f>IF($AH77="HEADING",TEXT(Order!BM856,"DD-MM"),Order!BM856)</f>
        <v>Fri</v>
      </c>
      <c r="Y77" s="787"/>
      <c r="Z77" s="788" t="str">
        <f>IF($AH77="HEADING",TEXT(Order!BN856,"DD-MM"),Order!BN856)</f>
        <v>Sat</v>
      </c>
      <c r="AA77" s="789"/>
      <c r="AB77" s="681" t="str">
        <f>IF(NOT(OR(AH77="HEADING",AH77="DATE")),Order!BO856,"")</f>
        <v/>
      </c>
      <c r="AC77" s="681"/>
      <c r="AD77" s="681"/>
      <c r="AE77" s="681"/>
      <c r="AF77" s="69"/>
      <c r="AG77" s="174"/>
      <c r="AH77" s="146" t="str">
        <f>Order!BQ856</f>
        <v>HEADING</v>
      </c>
      <c r="AI77" s="150" t="b">
        <f>IF(COUNTIF($B$153:$AE$172,Order!BG856)&gt;0,TRUE,FALSE)</f>
        <v>0</v>
      </c>
      <c r="AJ77" s="170" t="e" cm="1">
        <f t="array" ref="AJ77">_xlfn.IFS(AND(AH77="ITEM",AH78="ITEM"),"THIN",AND(AH77="ITEM",AH78="HEADING"),"BLACK",AND(AH77="HEADING",AH78="ITEM"),FALSE)</f>
        <v>#N/A</v>
      </c>
      <c r="AK77" s="204"/>
      <c r="AL77" s="204"/>
    </row>
    <row r="78" spans="1:38" s="97" customFormat="1" ht="20.149999999999999" customHeight="1">
      <c r="A78" s="66"/>
      <c r="B78" s="201" t="str">
        <f>IF(AI78=TRUE,"* "&amp;IF(AND(AH78="ITEM",LEN(Order!BG857)&gt;30),LEFT(Order!BG857,30)&amp;"…",Order!BG857),IF(AND(AH78="ITEM",LEN(Order!BG857)&gt;30),LEFT(Order!BG857,30)&amp;"…",Order!BG857))</f>
        <v xml:space="preserve">* </v>
      </c>
      <c r="C78" s="66"/>
      <c r="D78" s="166"/>
      <c r="E78" s="166"/>
      <c r="F78" s="166"/>
      <c r="G78" s="166"/>
      <c r="H78" s="166"/>
      <c r="I78" s="166"/>
      <c r="J78" s="793" t="str">
        <f>IF(AH78="HEADING","",IF(Order!BP857=0,"",Order!BP857))</f>
        <v/>
      </c>
      <c r="K78" s="793"/>
      <c r="L78" s="793"/>
      <c r="M78" s="793"/>
      <c r="N78" s="791" t="str">
        <f>IF($AH78="HEADING",TEXT(Order!BH857,"DD-MM"),Order!BH857)</f>
        <v/>
      </c>
      <c r="O78" s="792"/>
      <c r="P78" s="786" t="str">
        <f>IF($AH78="HEADING",TEXT(Order!BI857,"DD-MM"),Order!BI857)</f>
        <v/>
      </c>
      <c r="Q78" s="790"/>
      <c r="R78" s="791" t="str">
        <f>IF($AH78="HEADING",TEXT(Order!BJ857,"DD-MM"),Order!BJ857)</f>
        <v/>
      </c>
      <c r="S78" s="792"/>
      <c r="T78" s="786" t="str">
        <f>IF($AH78="HEADING",TEXT(Order!BK857,"DD-MM"),Order!BK857)</f>
        <v/>
      </c>
      <c r="U78" s="790"/>
      <c r="V78" s="791" t="str">
        <f>IF($AH78="HEADING",TEXT(Order!BL857,"DD-MM"),Order!BL857)</f>
        <v/>
      </c>
      <c r="W78" s="792"/>
      <c r="X78" s="786" t="str">
        <f>IF($AH78="HEADING",TEXT(Order!BM857,"DD-MM"),Order!BM857)</f>
        <v/>
      </c>
      <c r="Y78" s="787"/>
      <c r="Z78" s="788" t="str">
        <f>IF($AH78="HEADING",TEXT(Order!BN857,"DD-MM"),Order!BN857)</f>
        <v/>
      </c>
      <c r="AA78" s="789"/>
      <c r="AB78" s="681" t="str">
        <f>IF(NOT(OR(AH78="HEADING",AH78="DATE")),Order!BO857,"")</f>
        <v/>
      </c>
      <c r="AC78" s="681"/>
      <c r="AD78" s="681"/>
      <c r="AE78" s="681"/>
      <c r="AF78" s="69"/>
      <c r="AG78" s="163"/>
      <c r="AH78" s="146" t="str">
        <f>Order!BQ857</f>
        <v/>
      </c>
      <c r="AI78" s="150" t="b">
        <f>IF(COUNTIF($B$153:$AE$172,Order!BG857)&gt;0,TRUE,FALSE)</f>
        <v>1</v>
      </c>
      <c r="AJ78" s="170" t="e" cm="1">
        <f t="array" ref="AJ78">_xlfn.IFS(AND(AH78="ITEM",AH79="ITEM"),"THIN",AND(AH78="ITEM",AH79="HEADING"),"BLACK",AND(AH78="HEADING",AH79="ITEM"),FALSE)</f>
        <v>#N/A</v>
      </c>
      <c r="AK78" s="204"/>
      <c r="AL78" s="204"/>
    </row>
    <row r="79" spans="1:38" s="97" customFormat="1" ht="20.149999999999999" customHeight="1">
      <c r="A79" s="66"/>
      <c r="B79" s="201" t="str">
        <f>IF(AI79=TRUE,"* "&amp;IF(AND(AH79="ITEM",LEN(Order!BG858)&gt;30),LEFT(Order!BG858,30)&amp;"…",Order!BG858),IF(AND(AH79="ITEM",LEN(Order!BG858)&gt;30),LEFT(Order!BG858,30)&amp;"…",Order!BG858))</f>
        <v xml:space="preserve">* </v>
      </c>
      <c r="C79" s="66"/>
      <c r="D79" s="166"/>
      <c r="E79" s="166"/>
      <c r="F79" s="166"/>
      <c r="G79" s="166"/>
      <c r="H79" s="166"/>
      <c r="I79" s="166"/>
      <c r="J79" s="793" t="str">
        <f>IF(AH79="HEADING","",IF(Order!BP858=0,"",Order!BP858))</f>
        <v/>
      </c>
      <c r="K79" s="793"/>
      <c r="L79" s="793"/>
      <c r="M79" s="793"/>
      <c r="N79" s="791" t="str">
        <f>IF($AH79="HEADING",TEXT(Order!BH858,"DD-MM"),Order!BH858)</f>
        <v/>
      </c>
      <c r="O79" s="792"/>
      <c r="P79" s="786" t="str">
        <f>IF($AH79="HEADING",TEXT(Order!BI858,"DD-MM"),Order!BI858)</f>
        <v/>
      </c>
      <c r="Q79" s="790"/>
      <c r="R79" s="791" t="str">
        <f>IF($AH79="HEADING",TEXT(Order!BJ858,"DD-MM"),Order!BJ858)</f>
        <v/>
      </c>
      <c r="S79" s="792"/>
      <c r="T79" s="786" t="str">
        <f>IF($AH79="HEADING",TEXT(Order!BK858,"DD-MM"),Order!BK858)</f>
        <v/>
      </c>
      <c r="U79" s="790"/>
      <c r="V79" s="791" t="str">
        <f>IF($AH79="HEADING",TEXT(Order!BL858,"DD-MM"),Order!BL858)</f>
        <v/>
      </c>
      <c r="W79" s="792"/>
      <c r="X79" s="786" t="str">
        <f>IF($AH79="HEADING",TEXT(Order!BM858,"DD-MM"),Order!BM858)</f>
        <v/>
      </c>
      <c r="Y79" s="787"/>
      <c r="Z79" s="788" t="str">
        <f>IF($AH79="HEADING",TEXT(Order!BN858,"DD-MM"),Order!BN858)</f>
        <v/>
      </c>
      <c r="AA79" s="789"/>
      <c r="AB79" s="681" t="str">
        <f>IF(NOT(OR(AH79="HEADING",AH79="DATE")),Order!BO858,"")</f>
        <v/>
      </c>
      <c r="AC79" s="681"/>
      <c r="AD79" s="681"/>
      <c r="AE79" s="681"/>
      <c r="AF79" s="69"/>
      <c r="AG79" s="174"/>
      <c r="AH79" s="146" t="str">
        <f>Order!BQ858</f>
        <v/>
      </c>
      <c r="AI79" s="150" t="b">
        <f>IF(COUNTIF($B$153:$AE$172,Order!BG858)&gt;0,TRUE,FALSE)</f>
        <v>1</v>
      </c>
      <c r="AJ79" s="170" t="e" cm="1">
        <f t="array" ref="AJ79">_xlfn.IFS(AND(AH79="ITEM",AH80="ITEM"),"THIN",AND(AH79="ITEM",AH80="HEADING"),"BLACK",AND(AH79="HEADING",AH80="ITEM"),FALSE)</f>
        <v>#N/A</v>
      </c>
      <c r="AK79" s="204"/>
      <c r="AL79" s="204"/>
    </row>
    <row r="80" spans="1:38" s="97" customFormat="1" ht="20.149999999999999" customHeight="1">
      <c r="A80" s="66"/>
      <c r="B80" s="201" t="str">
        <f>IF(AI80=TRUE,"* "&amp;IF(AND(AH80="ITEM",LEN(Order!BG859)&gt;30),LEFT(Order!BG859,30)&amp;"…",Order!BG859),IF(AND(AH80="ITEM",LEN(Order!BG859)&gt;30),LEFT(Order!BG859,30)&amp;"…",Order!BG859))</f>
        <v xml:space="preserve">* </v>
      </c>
      <c r="C80" s="66"/>
      <c r="D80" s="166"/>
      <c r="E80" s="166"/>
      <c r="F80" s="166"/>
      <c r="G80" s="166"/>
      <c r="H80" s="166"/>
      <c r="I80" s="166"/>
      <c r="J80" s="793" t="str">
        <f>IF(AH80="HEADING","",IF(Order!BP859=0,"",Order!BP859))</f>
        <v/>
      </c>
      <c r="K80" s="793"/>
      <c r="L80" s="793"/>
      <c r="M80" s="793"/>
      <c r="N80" s="791" t="str">
        <f>IF($AH80="HEADING",TEXT(Order!BH859,"DD-MM"),Order!BH859)</f>
        <v/>
      </c>
      <c r="O80" s="792"/>
      <c r="P80" s="786" t="str">
        <f>IF($AH80="HEADING",TEXT(Order!BI859,"DD-MM"),Order!BI859)</f>
        <v/>
      </c>
      <c r="Q80" s="790"/>
      <c r="R80" s="791" t="str">
        <f>IF($AH80="HEADING",TEXT(Order!BJ859,"DD-MM"),Order!BJ859)</f>
        <v/>
      </c>
      <c r="S80" s="792"/>
      <c r="T80" s="786" t="str">
        <f>IF($AH80="HEADING",TEXT(Order!BK859,"DD-MM"),Order!BK859)</f>
        <v/>
      </c>
      <c r="U80" s="790"/>
      <c r="V80" s="791" t="str">
        <f>IF($AH80="HEADING",TEXT(Order!BL859,"DD-MM"),Order!BL859)</f>
        <v/>
      </c>
      <c r="W80" s="792"/>
      <c r="X80" s="786" t="str">
        <f>IF($AH80="HEADING",TEXT(Order!BM859,"DD-MM"),Order!BM859)</f>
        <v/>
      </c>
      <c r="Y80" s="787"/>
      <c r="Z80" s="788" t="str">
        <f>IF($AH80="HEADING",TEXT(Order!BN859,"DD-MM"),Order!BN859)</f>
        <v/>
      </c>
      <c r="AA80" s="789"/>
      <c r="AB80" s="681" t="str">
        <f>IF(NOT(OR(AH80="HEADING",AH80="DATE")),Order!BO859,"")</f>
        <v/>
      </c>
      <c r="AC80" s="681"/>
      <c r="AD80" s="681"/>
      <c r="AE80" s="681"/>
      <c r="AF80" s="69"/>
      <c r="AG80" s="163"/>
      <c r="AH80" s="146" t="str">
        <f>Order!BQ859</f>
        <v/>
      </c>
      <c r="AI80" s="150" t="b">
        <f>IF(COUNTIF($B$153:$AE$172,Order!BG859)&gt;0,TRUE,FALSE)</f>
        <v>1</v>
      </c>
      <c r="AJ80" s="170" t="e" cm="1">
        <f t="array" ref="AJ80">_xlfn.IFS(AND(AH80="ITEM",AH81="ITEM"),"THIN",AND(AH80="ITEM",AH81="HEADING"),"BLACK",AND(AH80="HEADING",AH81="ITEM"),FALSE)</f>
        <v>#N/A</v>
      </c>
      <c r="AK80" s="204"/>
      <c r="AL80" s="204"/>
    </row>
    <row r="81" spans="1:38" s="97" customFormat="1" ht="20.149999999999999" customHeight="1">
      <c r="A81" s="66"/>
      <c r="B81" s="201" t="str">
        <f>IF(AI81=TRUE,"* "&amp;IF(AND(AH81="ITEM",LEN(Order!BG860)&gt;30),LEFT(Order!BG860,30)&amp;"…",Order!BG860),IF(AND(AH81="ITEM",LEN(Order!BG860)&gt;30),LEFT(Order!BG860,30)&amp;"…",Order!BG860))</f>
        <v xml:space="preserve">* </v>
      </c>
      <c r="C81" s="66"/>
      <c r="D81" s="166"/>
      <c r="E81" s="166"/>
      <c r="F81" s="166"/>
      <c r="G81" s="166"/>
      <c r="H81" s="166"/>
      <c r="I81" s="166"/>
      <c r="J81" s="793" t="str">
        <f>IF(AH81="HEADING","",IF(Order!BP860=0,"",Order!BP860))</f>
        <v/>
      </c>
      <c r="K81" s="793"/>
      <c r="L81" s="793"/>
      <c r="M81" s="793"/>
      <c r="N81" s="791" t="str">
        <f>IF($AH81="HEADING",TEXT(Order!BH860,"DD-MM"),Order!BH860)</f>
        <v/>
      </c>
      <c r="O81" s="792"/>
      <c r="P81" s="786" t="str">
        <f>IF($AH81="HEADING",TEXT(Order!BI860,"DD-MM"),Order!BI860)</f>
        <v/>
      </c>
      <c r="Q81" s="790"/>
      <c r="R81" s="791" t="str">
        <f>IF($AH81="HEADING",TEXT(Order!BJ860,"DD-MM"),Order!BJ860)</f>
        <v/>
      </c>
      <c r="S81" s="792"/>
      <c r="T81" s="786" t="str">
        <f>IF($AH81="HEADING",TEXT(Order!BK860,"DD-MM"),Order!BK860)</f>
        <v/>
      </c>
      <c r="U81" s="790"/>
      <c r="V81" s="791" t="str">
        <f>IF($AH81="HEADING",TEXT(Order!BL860,"DD-MM"),Order!BL860)</f>
        <v/>
      </c>
      <c r="W81" s="792"/>
      <c r="X81" s="786" t="str">
        <f>IF($AH81="HEADING",TEXT(Order!BM860,"DD-MM"),Order!BM860)</f>
        <v/>
      </c>
      <c r="Y81" s="787"/>
      <c r="Z81" s="788" t="str">
        <f>IF($AH81="HEADING",TEXT(Order!BN860,"DD-MM"),Order!BN860)</f>
        <v/>
      </c>
      <c r="AA81" s="789"/>
      <c r="AB81" s="681" t="str">
        <f>IF(NOT(OR(AH81="HEADING",AH81="DATE")),Order!BO860,"")</f>
        <v/>
      </c>
      <c r="AC81" s="681"/>
      <c r="AD81" s="681"/>
      <c r="AE81" s="681"/>
      <c r="AF81" s="69"/>
      <c r="AG81" s="174"/>
      <c r="AH81" s="146" t="str">
        <f>Order!BQ860</f>
        <v/>
      </c>
      <c r="AI81" s="150" t="b">
        <f>IF(COUNTIF($B$153:$AE$172,Order!BG860)&gt;0,TRUE,FALSE)</f>
        <v>1</v>
      </c>
      <c r="AJ81" s="170" t="e" cm="1">
        <f t="array" ref="AJ81">_xlfn.IFS(AND(AH81="ITEM",AH82="ITEM"),"THIN",AND(AH81="ITEM",AH82="HEADING"),"BLACK",AND(AH81="HEADING",AH82="ITEM"),FALSE)</f>
        <v>#N/A</v>
      </c>
      <c r="AK81" s="204"/>
      <c r="AL81" s="204"/>
    </row>
    <row r="82" spans="1:38" s="97" customFormat="1" ht="20.149999999999999" customHeight="1">
      <c r="A82" s="66"/>
      <c r="B82" s="201" t="str">
        <f>IF(AI82=TRUE,"* "&amp;IF(AND(AH82="ITEM",LEN(Order!BG861)&gt;30),LEFT(Order!BG861,30)&amp;"…",Order!BG861),IF(AND(AH82="ITEM",LEN(Order!BG861)&gt;30),LEFT(Order!BG861,30)&amp;"…",Order!BG861))</f>
        <v xml:space="preserve">* </v>
      </c>
      <c r="C82" s="66"/>
      <c r="D82" s="166"/>
      <c r="E82" s="166"/>
      <c r="F82" s="166"/>
      <c r="G82" s="166"/>
      <c r="H82" s="166"/>
      <c r="I82" s="166"/>
      <c r="J82" s="793" t="str">
        <f>IF(AH82="HEADING","",IF(Order!BP861=0,"",Order!BP861))</f>
        <v/>
      </c>
      <c r="K82" s="793"/>
      <c r="L82" s="793"/>
      <c r="M82" s="793"/>
      <c r="N82" s="791" t="str">
        <f>IF($AH82="HEADING",TEXT(Order!BH861,"DD-MM"),Order!BH861)</f>
        <v/>
      </c>
      <c r="O82" s="792"/>
      <c r="P82" s="786" t="str">
        <f>IF($AH82="HEADING",TEXT(Order!BI861,"DD-MM"),Order!BI861)</f>
        <v/>
      </c>
      <c r="Q82" s="790"/>
      <c r="R82" s="791" t="str">
        <f>IF($AH82="HEADING",TEXT(Order!BJ861,"DD-MM"),Order!BJ861)</f>
        <v/>
      </c>
      <c r="S82" s="792"/>
      <c r="T82" s="786" t="str">
        <f>IF($AH82="HEADING",TEXT(Order!BK861,"DD-MM"),Order!BK861)</f>
        <v/>
      </c>
      <c r="U82" s="790"/>
      <c r="V82" s="791" t="str">
        <f>IF($AH82="HEADING",TEXT(Order!BL861,"DD-MM"),Order!BL861)</f>
        <v/>
      </c>
      <c r="W82" s="792"/>
      <c r="X82" s="786" t="str">
        <f>IF($AH82="HEADING",TEXT(Order!BM861,"DD-MM"),Order!BM861)</f>
        <v/>
      </c>
      <c r="Y82" s="787"/>
      <c r="Z82" s="788" t="str">
        <f>IF($AH82="HEADING",TEXT(Order!BN861,"DD-MM"),Order!BN861)</f>
        <v/>
      </c>
      <c r="AA82" s="789"/>
      <c r="AB82" s="681" t="str">
        <f>IF(NOT(OR(AH82="HEADING",AH82="DATE")),Order!BO861,"")</f>
        <v/>
      </c>
      <c r="AC82" s="681"/>
      <c r="AD82" s="681"/>
      <c r="AE82" s="681"/>
      <c r="AF82" s="69"/>
      <c r="AG82" s="163"/>
      <c r="AH82" s="146" t="str">
        <f>Order!BQ861</f>
        <v/>
      </c>
      <c r="AI82" s="150" t="b">
        <f>IF(COUNTIF($B$153:$AE$172,Order!BG861)&gt;0,TRUE,FALSE)</f>
        <v>1</v>
      </c>
      <c r="AJ82" s="170" t="e" cm="1">
        <f t="array" ref="AJ82">_xlfn.IFS(AND(AH82="ITEM",AH83="ITEM"),"THIN",AND(AH82="ITEM",AH83="HEADING"),"BLACK",AND(AH82="HEADING",AH83="ITEM"),FALSE)</f>
        <v>#N/A</v>
      </c>
      <c r="AK82" s="204"/>
      <c r="AL82" s="204"/>
    </row>
    <row r="83" spans="1:38" s="97" customFormat="1" ht="20.149999999999999" customHeight="1">
      <c r="A83" s="66"/>
      <c r="B83" s="201" t="str">
        <f>IF(AI83=TRUE,"* "&amp;IF(AND(AH83="ITEM",LEN(Order!BG862)&gt;30),LEFT(Order!BG862,30)&amp;"…",Order!BG862),IF(AND(AH83="ITEM",LEN(Order!BG862)&gt;30),LEFT(Order!BG862,30)&amp;"…",Order!BG862))</f>
        <v xml:space="preserve">* </v>
      </c>
      <c r="C83" s="66"/>
      <c r="D83" s="166"/>
      <c r="E83" s="166"/>
      <c r="F83" s="166"/>
      <c r="G83" s="166"/>
      <c r="H83" s="166"/>
      <c r="I83" s="166"/>
      <c r="J83" s="793" t="str">
        <f>IF(AH83="HEADING","",IF(Order!BP862=0,"",Order!BP862))</f>
        <v/>
      </c>
      <c r="K83" s="793"/>
      <c r="L83" s="793"/>
      <c r="M83" s="793"/>
      <c r="N83" s="791" t="str">
        <f>IF($AH83="HEADING",TEXT(Order!BH862,"DD-MM"),Order!BH862)</f>
        <v/>
      </c>
      <c r="O83" s="792"/>
      <c r="P83" s="786" t="str">
        <f>IF($AH83="HEADING",TEXT(Order!BI862,"DD-MM"),Order!BI862)</f>
        <v/>
      </c>
      <c r="Q83" s="790"/>
      <c r="R83" s="791" t="str">
        <f>IF($AH83="HEADING",TEXT(Order!BJ862,"DD-MM"),Order!BJ862)</f>
        <v/>
      </c>
      <c r="S83" s="792"/>
      <c r="T83" s="786" t="str">
        <f>IF($AH83="HEADING",TEXT(Order!BK862,"DD-MM"),Order!BK862)</f>
        <v/>
      </c>
      <c r="U83" s="790"/>
      <c r="V83" s="791" t="str">
        <f>IF($AH83="HEADING",TEXT(Order!BL862,"DD-MM"),Order!BL862)</f>
        <v/>
      </c>
      <c r="W83" s="792"/>
      <c r="X83" s="786" t="str">
        <f>IF($AH83="HEADING",TEXT(Order!BM862,"DD-MM"),Order!BM862)</f>
        <v/>
      </c>
      <c r="Y83" s="787"/>
      <c r="Z83" s="788" t="str">
        <f>IF($AH83="HEADING",TEXT(Order!BN862,"DD-MM"),Order!BN862)</f>
        <v/>
      </c>
      <c r="AA83" s="789"/>
      <c r="AB83" s="681" t="str">
        <f>IF(NOT(OR(AH83="HEADING",AH83="DATE")),Order!BO862,"")</f>
        <v/>
      </c>
      <c r="AC83" s="681"/>
      <c r="AD83" s="681"/>
      <c r="AE83" s="681"/>
      <c r="AF83" s="47"/>
      <c r="AG83" s="174"/>
      <c r="AH83" s="146" t="str">
        <f>Order!BQ862</f>
        <v/>
      </c>
      <c r="AI83" s="150" t="b">
        <f>IF(COUNTIF($B$153:$AE$172,Order!BG862)&gt;0,TRUE,FALSE)</f>
        <v>1</v>
      </c>
      <c r="AJ83" s="170" t="e" cm="1">
        <f t="array" ref="AJ83">_xlfn.IFS(AND(AH83="ITEM",AH84="ITEM"),"THIN",AND(AH83="ITEM",AH84="HEADING"),"BLACK",AND(AH83="HEADING",AH84="ITEM"),FALSE)</f>
        <v>#N/A</v>
      </c>
      <c r="AK83" s="204"/>
      <c r="AL83" s="204"/>
    </row>
    <row r="84" spans="1:38" s="97" customFormat="1" ht="20.149999999999999" customHeight="1">
      <c r="A84" s="66"/>
      <c r="B84" s="201" t="str">
        <f>IF(AI84=TRUE,"* "&amp;IF(AND(AH84="ITEM",LEN(Order!BG863)&gt;30),LEFT(Order!BG863,30)&amp;"…",Order!BG863),IF(AND(AH84="ITEM",LEN(Order!BG863)&gt;30),LEFT(Order!BG863,30)&amp;"…",Order!BG863))</f>
        <v xml:space="preserve">* </v>
      </c>
      <c r="C84" s="66"/>
      <c r="D84" s="166"/>
      <c r="E84" s="166"/>
      <c r="F84" s="166"/>
      <c r="G84" s="166"/>
      <c r="H84" s="166"/>
      <c r="I84" s="166"/>
      <c r="J84" s="793" t="str">
        <f>IF(AH84="HEADING","",IF(Order!BP863=0,"",Order!BP863))</f>
        <v/>
      </c>
      <c r="K84" s="793"/>
      <c r="L84" s="793"/>
      <c r="M84" s="793"/>
      <c r="N84" s="791" t="str">
        <f>IF($AH84="HEADING",TEXT(Order!BH863,"DD-MM"),Order!BH863)</f>
        <v/>
      </c>
      <c r="O84" s="792"/>
      <c r="P84" s="786" t="str">
        <f>IF($AH84="HEADING",TEXT(Order!BI863,"DD-MM"),Order!BI863)</f>
        <v/>
      </c>
      <c r="Q84" s="790"/>
      <c r="R84" s="791" t="str">
        <f>IF($AH84="HEADING",TEXT(Order!BJ863,"DD-MM"),Order!BJ863)</f>
        <v/>
      </c>
      <c r="S84" s="792"/>
      <c r="T84" s="786" t="str">
        <f>IF($AH84="HEADING",TEXT(Order!BK863,"DD-MM"),Order!BK863)</f>
        <v/>
      </c>
      <c r="U84" s="790"/>
      <c r="V84" s="791" t="str">
        <f>IF($AH84="HEADING",TEXT(Order!BL863,"DD-MM"),Order!BL863)</f>
        <v/>
      </c>
      <c r="W84" s="792"/>
      <c r="X84" s="786" t="str">
        <f>IF($AH84="HEADING",TEXT(Order!BM863,"DD-MM"),Order!BM863)</f>
        <v/>
      </c>
      <c r="Y84" s="787"/>
      <c r="Z84" s="788" t="str">
        <f>IF($AH84="HEADING",TEXT(Order!BN863,"DD-MM"),Order!BN863)</f>
        <v/>
      </c>
      <c r="AA84" s="789"/>
      <c r="AB84" s="681" t="str">
        <f>IF(NOT(OR(AH84="HEADING",AH84="DATE")),Order!BO863,"")</f>
        <v/>
      </c>
      <c r="AC84" s="681"/>
      <c r="AD84" s="681"/>
      <c r="AE84" s="681"/>
      <c r="AF84" s="47"/>
      <c r="AG84" s="163"/>
      <c r="AH84" s="146" t="str">
        <f>Order!BQ863</f>
        <v/>
      </c>
      <c r="AI84" s="150" t="b">
        <f>IF(COUNTIF($B$153:$AE$172,Order!BG863)&gt;0,TRUE,FALSE)</f>
        <v>1</v>
      </c>
      <c r="AJ84" s="170" t="e" cm="1">
        <f t="array" ref="AJ84">_xlfn.IFS(AND(AH84="ITEM",AH85="ITEM"),"THIN",AND(AH84="ITEM",AH85="HEADING"),"BLACK",AND(AH84="HEADING",AH85="ITEM"),FALSE)</f>
        <v>#N/A</v>
      </c>
      <c r="AK84" s="204"/>
      <c r="AL84" s="204"/>
    </row>
    <row r="85" spans="1:38" s="97" customFormat="1" ht="20.149999999999999" customHeight="1">
      <c r="A85" s="66"/>
      <c r="B85" s="201" t="str">
        <f>IF(AI85=TRUE,"* "&amp;IF(AND(AH85="ITEM",LEN(Order!BG864)&gt;30),LEFT(Order!BG864,30)&amp;"…",Order!BG864),IF(AND(AH85="ITEM",LEN(Order!BG864)&gt;30),LEFT(Order!BG864,30)&amp;"…",Order!BG864))</f>
        <v xml:space="preserve">* </v>
      </c>
      <c r="C85" s="66"/>
      <c r="D85" s="166"/>
      <c r="E85" s="166"/>
      <c r="F85" s="166"/>
      <c r="G85" s="166"/>
      <c r="H85" s="166"/>
      <c r="I85" s="166"/>
      <c r="J85" s="793" t="str">
        <f>IF(AH85="HEADING","",IF(Order!BP864=0,"",Order!BP864))</f>
        <v/>
      </c>
      <c r="K85" s="793"/>
      <c r="L85" s="793"/>
      <c r="M85" s="793"/>
      <c r="N85" s="791" t="str">
        <f>IF($AH85="HEADING",TEXT(Order!BH864,"DD-MM"),Order!BH864)</f>
        <v/>
      </c>
      <c r="O85" s="792"/>
      <c r="P85" s="786" t="str">
        <f>IF($AH85="HEADING",TEXT(Order!BI864,"DD-MM"),Order!BI864)</f>
        <v/>
      </c>
      <c r="Q85" s="790"/>
      <c r="R85" s="791" t="str">
        <f>IF($AH85="HEADING",TEXT(Order!BJ864,"DD-MM"),Order!BJ864)</f>
        <v/>
      </c>
      <c r="S85" s="792"/>
      <c r="T85" s="786" t="str">
        <f>IF($AH85="HEADING",TEXT(Order!BK864,"DD-MM"),Order!BK864)</f>
        <v/>
      </c>
      <c r="U85" s="790"/>
      <c r="V85" s="791" t="str">
        <f>IF($AH85="HEADING",TEXT(Order!BL864,"DD-MM"),Order!BL864)</f>
        <v/>
      </c>
      <c r="W85" s="792"/>
      <c r="X85" s="786" t="str">
        <f>IF($AH85="HEADING",TEXT(Order!BM864,"DD-MM"),Order!BM864)</f>
        <v/>
      </c>
      <c r="Y85" s="787"/>
      <c r="Z85" s="788" t="str">
        <f>IF($AH85="HEADING",TEXT(Order!BN864,"DD-MM"),Order!BN864)</f>
        <v/>
      </c>
      <c r="AA85" s="789"/>
      <c r="AB85" s="681" t="str">
        <f>IF(NOT(OR(AH85="HEADING",AH85="DATE")),Order!BO864,"")</f>
        <v/>
      </c>
      <c r="AC85" s="681"/>
      <c r="AD85" s="681"/>
      <c r="AE85" s="681"/>
      <c r="AF85" s="69"/>
      <c r="AG85" s="174"/>
      <c r="AH85" s="146" t="str">
        <f>Order!BQ864</f>
        <v/>
      </c>
      <c r="AI85" s="150" t="b">
        <f>IF(COUNTIF($B$153:$AE$172,Order!BG864)&gt;0,TRUE,FALSE)</f>
        <v>1</v>
      </c>
      <c r="AJ85" s="170" t="e" cm="1">
        <f t="array" ref="AJ85">_xlfn.IFS(AND(AH85="ITEM",AH86="ITEM"),"THIN",AND(AH85="ITEM",AH86="HEADING"),"BLACK",AND(AH85="HEADING",AH86="ITEM"),FALSE)</f>
        <v>#N/A</v>
      </c>
      <c r="AK85" s="204"/>
      <c r="AL85" s="204"/>
    </row>
    <row r="86" spans="1:38" s="97" customFormat="1" ht="20.149999999999999" customHeight="1">
      <c r="A86" s="66"/>
      <c r="B86" s="201" t="str">
        <f>IF(AI86=TRUE,"* "&amp;IF(AND(AH86="ITEM",LEN(Order!BG865)&gt;30),LEFT(Order!BG865,30)&amp;"…",Order!BG865),IF(AND(AH86="ITEM",LEN(Order!BG865)&gt;30),LEFT(Order!BG865,30)&amp;"…",Order!BG865))</f>
        <v xml:space="preserve">* </v>
      </c>
      <c r="C86" s="66"/>
      <c r="D86" s="166"/>
      <c r="E86" s="166"/>
      <c r="F86" s="166"/>
      <c r="G86" s="166"/>
      <c r="H86" s="166"/>
      <c r="I86" s="166"/>
      <c r="J86" s="793" t="str">
        <f>IF(AH86="HEADING","",IF(Order!BP865=0,"",Order!BP865))</f>
        <v/>
      </c>
      <c r="K86" s="793"/>
      <c r="L86" s="793"/>
      <c r="M86" s="793"/>
      <c r="N86" s="791" t="str">
        <f>IF($AH86="HEADING",TEXT(Order!BH865,"DD-MM"),Order!BH865)</f>
        <v/>
      </c>
      <c r="O86" s="792"/>
      <c r="P86" s="786" t="str">
        <f>IF($AH86="HEADING",TEXT(Order!BI865,"DD-MM"),Order!BI865)</f>
        <v/>
      </c>
      <c r="Q86" s="790"/>
      <c r="R86" s="791" t="str">
        <f>IF($AH86="HEADING",TEXT(Order!BJ865,"DD-MM"),Order!BJ865)</f>
        <v/>
      </c>
      <c r="S86" s="792"/>
      <c r="T86" s="786" t="str">
        <f>IF($AH86="HEADING",TEXT(Order!BK865,"DD-MM"),Order!BK865)</f>
        <v/>
      </c>
      <c r="U86" s="790"/>
      <c r="V86" s="791" t="str">
        <f>IF($AH86="HEADING",TEXT(Order!BL865,"DD-MM"),Order!BL865)</f>
        <v/>
      </c>
      <c r="W86" s="792"/>
      <c r="X86" s="786" t="str">
        <f>IF($AH86="HEADING",TEXT(Order!BM865,"DD-MM"),Order!BM865)</f>
        <v/>
      </c>
      <c r="Y86" s="787"/>
      <c r="Z86" s="788" t="str">
        <f>IF($AH86="HEADING",TEXT(Order!BN865,"DD-MM"),Order!BN865)</f>
        <v/>
      </c>
      <c r="AA86" s="789"/>
      <c r="AB86" s="681" t="str">
        <f>IF(NOT(OR(AH86="HEADING",AH86="DATE")),Order!BO865,"")</f>
        <v/>
      </c>
      <c r="AC86" s="681"/>
      <c r="AD86" s="681"/>
      <c r="AE86" s="681"/>
      <c r="AF86" s="47"/>
      <c r="AG86" s="174"/>
      <c r="AH86" s="146" t="str">
        <f>Order!BQ865</f>
        <v/>
      </c>
      <c r="AI86" s="150" t="b">
        <f>IF(COUNTIF($B$153:$AE$172,Order!BG865)&gt;0,TRUE,FALSE)</f>
        <v>1</v>
      </c>
      <c r="AJ86" s="170" t="e" cm="1">
        <f t="array" ref="AJ86">_xlfn.IFS(AND(AH86="ITEM",AH87="ITEM"),"THIN",AND(AH86="ITEM",AH87="HEADING"),"BLACK",AND(AH86="HEADING",AH87="ITEM"),FALSE)</f>
        <v>#N/A</v>
      </c>
      <c r="AK86" s="204"/>
      <c r="AL86" s="204"/>
    </row>
    <row r="87" spans="1:38" s="97" customFormat="1" ht="20.149999999999999" customHeight="1">
      <c r="A87" s="66"/>
      <c r="B87" s="201" t="str">
        <f>IF(AI87=TRUE,"* "&amp;IF(AND(AH87="ITEM",LEN(Order!BG866)&gt;30),LEFT(Order!BG866,30)&amp;"…",Order!BG866),IF(AND(AH87="ITEM",LEN(Order!BG866)&gt;30),LEFT(Order!BG866,30)&amp;"…",Order!BG866))</f>
        <v xml:space="preserve">* </v>
      </c>
      <c r="C87" s="66"/>
      <c r="D87" s="166"/>
      <c r="E87" s="166"/>
      <c r="F87" s="166"/>
      <c r="G87" s="166"/>
      <c r="H87" s="166"/>
      <c r="I87" s="166"/>
      <c r="J87" s="793" t="str">
        <f>IF(AH87="HEADING","",IF(Order!BP866=0,"",Order!BP866))</f>
        <v/>
      </c>
      <c r="K87" s="793"/>
      <c r="L87" s="793"/>
      <c r="M87" s="793"/>
      <c r="N87" s="791" t="str">
        <f>IF($AH87="HEADING",TEXT(Order!BH866,"DD-MM"),Order!BH866)</f>
        <v/>
      </c>
      <c r="O87" s="792"/>
      <c r="P87" s="786" t="str">
        <f>IF($AH87="HEADING",TEXT(Order!BI866,"DD-MM"),Order!BI866)</f>
        <v/>
      </c>
      <c r="Q87" s="790"/>
      <c r="R87" s="791" t="str">
        <f>IF($AH87="HEADING",TEXT(Order!BJ866,"DD-MM"),Order!BJ866)</f>
        <v/>
      </c>
      <c r="S87" s="792"/>
      <c r="T87" s="786" t="str">
        <f>IF($AH87="HEADING",TEXT(Order!BK866,"DD-MM"),Order!BK866)</f>
        <v/>
      </c>
      <c r="U87" s="790"/>
      <c r="V87" s="791" t="str">
        <f>IF($AH87="HEADING",TEXT(Order!BL866,"DD-MM"),Order!BL866)</f>
        <v/>
      </c>
      <c r="W87" s="792"/>
      <c r="X87" s="786" t="str">
        <f>IF($AH87="HEADING",TEXT(Order!BM866,"DD-MM"),Order!BM866)</f>
        <v/>
      </c>
      <c r="Y87" s="787"/>
      <c r="Z87" s="788" t="str">
        <f>IF($AH87="HEADING",TEXT(Order!BN866,"DD-MM"),Order!BN866)</f>
        <v/>
      </c>
      <c r="AA87" s="789"/>
      <c r="AB87" s="681" t="str">
        <f>IF(NOT(OR(AH87="HEADING",AH87="DATE")),Order!BO866,"")</f>
        <v/>
      </c>
      <c r="AC87" s="681"/>
      <c r="AD87" s="681"/>
      <c r="AE87" s="681"/>
      <c r="AF87" s="47"/>
      <c r="AG87" s="174"/>
      <c r="AH87" s="146" t="str">
        <f>Order!BQ866</f>
        <v/>
      </c>
      <c r="AI87" s="150" t="b">
        <f>IF(COUNTIF($B$153:$AE$172,Order!BG866)&gt;0,TRUE,FALSE)</f>
        <v>1</v>
      </c>
      <c r="AJ87" s="170" t="e" cm="1">
        <f t="array" ref="AJ87">_xlfn.IFS(AND(AH87="ITEM",AH88="ITEM"),"THIN",AND(AH87="ITEM",AH88="HEADING"),"BLACK",AND(AH87="HEADING",AH88="ITEM"),FALSE)</f>
        <v>#N/A</v>
      </c>
      <c r="AK87" s="204"/>
      <c r="AL87" s="204"/>
    </row>
    <row r="88" spans="1:38" s="97" customFormat="1" ht="20.149999999999999" customHeight="1">
      <c r="A88" s="66"/>
      <c r="B88" s="201" t="str">
        <f>IF(AI88=TRUE,"* "&amp;IF(AND(AH88="ITEM",LEN(Order!BG867)&gt;30),LEFT(Order!BG867,30)&amp;"…",Order!BG867),IF(AND(AH88="ITEM",LEN(Order!BG867)&gt;30),LEFT(Order!BG867,30)&amp;"…",Order!BG867))</f>
        <v xml:space="preserve">* </v>
      </c>
      <c r="C88" s="66"/>
      <c r="D88" s="166"/>
      <c r="E88" s="166"/>
      <c r="F88" s="166"/>
      <c r="G88" s="166"/>
      <c r="H88" s="166"/>
      <c r="I88" s="166"/>
      <c r="J88" s="793" t="str">
        <f>IF(AH88="HEADING","",IF(Order!BP867=0,"",Order!BP867))</f>
        <v/>
      </c>
      <c r="K88" s="793"/>
      <c r="L88" s="793"/>
      <c r="M88" s="793"/>
      <c r="N88" s="791" t="str">
        <f>IF($AH88="HEADING",TEXT(Order!BH867,"DD-MM"),Order!BH867)</f>
        <v/>
      </c>
      <c r="O88" s="792"/>
      <c r="P88" s="786" t="str">
        <f>IF($AH88="HEADING",TEXT(Order!BI867,"DD-MM"),Order!BI867)</f>
        <v/>
      </c>
      <c r="Q88" s="790"/>
      <c r="R88" s="791" t="str">
        <f>IF($AH88="HEADING",TEXT(Order!BJ867,"DD-MM"),Order!BJ867)</f>
        <v/>
      </c>
      <c r="S88" s="792"/>
      <c r="T88" s="786" t="str">
        <f>IF($AH88="HEADING",TEXT(Order!BK867,"DD-MM"),Order!BK867)</f>
        <v/>
      </c>
      <c r="U88" s="790"/>
      <c r="V88" s="791" t="str">
        <f>IF($AH88="HEADING",TEXT(Order!BL867,"DD-MM"),Order!BL867)</f>
        <v/>
      </c>
      <c r="W88" s="792"/>
      <c r="X88" s="786" t="str">
        <f>IF($AH88="HEADING",TEXT(Order!BM867,"DD-MM"),Order!BM867)</f>
        <v/>
      </c>
      <c r="Y88" s="787"/>
      <c r="Z88" s="788" t="str">
        <f>IF($AH88="HEADING",TEXT(Order!BN867,"DD-MM"),Order!BN867)</f>
        <v/>
      </c>
      <c r="AA88" s="789"/>
      <c r="AB88" s="681" t="str">
        <f>IF(NOT(OR(AH88="HEADING",AH88="DATE")),Order!BO867,"")</f>
        <v/>
      </c>
      <c r="AC88" s="681"/>
      <c r="AD88" s="681"/>
      <c r="AE88" s="681"/>
      <c r="AF88" s="69"/>
      <c r="AG88" s="174"/>
      <c r="AH88" s="146" t="str">
        <f>Order!BQ867</f>
        <v/>
      </c>
      <c r="AI88" s="150" t="b">
        <f>IF(COUNTIF($B$153:$AE$172,Order!BG867)&gt;0,TRUE,FALSE)</f>
        <v>1</v>
      </c>
      <c r="AJ88" s="170" t="e" cm="1">
        <f t="array" ref="AJ88">_xlfn.IFS(AND(AH88="ITEM",AH89="ITEM"),"THIN",AND(AH88="ITEM",AH89="HEADING"),"BLACK",AND(AH88="HEADING",AH89="ITEM"),FALSE)</f>
        <v>#N/A</v>
      </c>
      <c r="AK88" s="204"/>
      <c r="AL88" s="204"/>
    </row>
    <row r="89" spans="1:38" s="97" customFormat="1" ht="20.149999999999999" customHeight="1">
      <c r="A89" s="66"/>
      <c r="B89" s="201" t="str">
        <f>IF(AI89=TRUE,"* "&amp;IF(AND(AH89="ITEM",LEN(Order!BG868)&gt;30),LEFT(Order!BG868,30)&amp;"…",Order!BG868),IF(AND(AH89="ITEM",LEN(Order!BG868)&gt;30),LEFT(Order!BG868,30)&amp;"…",Order!BG868))</f>
        <v xml:space="preserve">* </v>
      </c>
      <c r="C89" s="66"/>
      <c r="D89" s="166"/>
      <c r="E89" s="166"/>
      <c r="F89" s="166"/>
      <c r="G89" s="166"/>
      <c r="H89" s="166"/>
      <c r="I89" s="166"/>
      <c r="J89" s="793" t="str">
        <f>IF(AH89="HEADING","",IF(Order!BP868=0,"",Order!BP868))</f>
        <v/>
      </c>
      <c r="K89" s="793"/>
      <c r="L89" s="793"/>
      <c r="M89" s="793"/>
      <c r="N89" s="791" t="str">
        <f>IF($AH89="HEADING",TEXT(Order!BH868,"DD-MM"),Order!BH868)</f>
        <v/>
      </c>
      <c r="O89" s="792"/>
      <c r="P89" s="786" t="str">
        <f>IF($AH89="HEADING",TEXT(Order!BI868,"DD-MM"),Order!BI868)</f>
        <v/>
      </c>
      <c r="Q89" s="790"/>
      <c r="R89" s="791" t="str">
        <f>IF($AH89="HEADING",TEXT(Order!BJ868,"DD-MM"),Order!BJ868)</f>
        <v/>
      </c>
      <c r="S89" s="792"/>
      <c r="T89" s="786" t="str">
        <f>IF($AH89="HEADING",TEXT(Order!BK868,"DD-MM"),Order!BK868)</f>
        <v/>
      </c>
      <c r="U89" s="790"/>
      <c r="V89" s="791" t="str">
        <f>IF($AH89="HEADING",TEXT(Order!BL868,"DD-MM"),Order!BL868)</f>
        <v/>
      </c>
      <c r="W89" s="792"/>
      <c r="X89" s="786" t="str">
        <f>IF($AH89="HEADING",TEXT(Order!BM868,"DD-MM"),Order!BM868)</f>
        <v/>
      </c>
      <c r="Y89" s="787"/>
      <c r="Z89" s="788" t="str">
        <f>IF($AH89="HEADING",TEXT(Order!BN868,"DD-MM"),Order!BN868)</f>
        <v/>
      </c>
      <c r="AA89" s="789"/>
      <c r="AB89" s="681" t="str">
        <f>IF(NOT(OR(AH89="HEADING",AH89="DATE")),Order!BO868,"")</f>
        <v/>
      </c>
      <c r="AC89" s="681"/>
      <c r="AD89" s="681"/>
      <c r="AE89" s="681"/>
      <c r="AF89" s="47"/>
      <c r="AG89" s="174"/>
      <c r="AH89" s="146" t="str">
        <f>Order!BQ868</f>
        <v/>
      </c>
      <c r="AI89" s="150" t="b">
        <f>IF(COUNTIF($B$153:$AE$172,Order!BG868)&gt;0,TRUE,FALSE)</f>
        <v>1</v>
      </c>
      <c r="AJ89" s="170" t="e" cm="1">
        <f t="array" ref="AJ89">_xlfn.IFS(AND(AH89="ITEM",AH90="ITEM"),"THIN",AND(AH89="ITEM",AH90="HEADING"),"BLACK",AND(AH89="HEADING",AH90="ITEM"),FALSE)</f>
        <v>#N/A</v>
      </c>
      <c r="AK89" s="204"/>
      <c r="AL89" s="204"/>
    </row>
    <row r="90" spans="1:38" s="97" customFormat="1" ht="20.149999999999999" customHeight="1">
      <c r="A90" s="66"/>
      <c r="B90" s="201" t="str">
        <f>IF(AI90=TRUE,"* "&amp;IF(AND(AH90="ITEM",LEN(Order!BG869)&gt;30),LEFT(Order!BG869,30)&amp;"…",Order!BG869),IF(AND(AH90="ITEM",LEN(Order!BG869)&gt;30),LEFT(Order!BG869,30)&amp;"…",Order!BG869))</f>
        <v xml:space="preserve">* </v>
      </c>
      <c r="C90" s="66"/>
      <c r="D90" s="166"/>
      <c r="E90" s="166"/>
      <c r="F90" s="166"/>
      <c r="G90" s="166"/>
      <c r="H90" s="166"/>
      <c r="I90" s="166"/>
      <c r="J90" s="793" t="str">
        <f>IF(AH90="HEADING","",IF(Order!BP869=0,"",Order!BP869))</f>
        <v/>
      </c>
      <c r="K90" s="793"/>
      <c r="L90" s="793"/>
      <c r="M90" s="793"/>
      <c r="N90" s="791" t="str">
        <f>IF($AH90="HEADING",TEXT(Order!BH869,"DD-MM"),Order!BH869)</f>
        <v/>
      </c>
      <c r="O90" s="792"/>
      <c r="P90" s="786" t="str">
        <f>IF($AH90="HEADING",TEXT(Order!BI869,"DD-MM"),Order!BI869)</f>
        <v/>
      </c>
      <c r="Q90" s="790"/>
      <c r="R90" s="791" t="str">
        <f>IF($AH90="HEADING",TEXT(Order!BJ869,"DD-MM"),Order!BJ869)</f>
        <v/>
      </c>
      <c r="S90" s="792"/>
      <c r="T90" s="786" t="str">
        <f>IF($AH90="HEADING",TEXT(Order!BK869,"DD-MM"),Order!BK869)</f>
        <v/>
      </c>
      <c r="U90" s="790"/>
      <c r="V90" s="791" t="str">
        <f>IF($AH90="HEADING",TEXT(Order!BL869,"DD-MM"),Order!BL869)</f>
        <v/>
      </c>
      <c r="W90" s="792"/>
      <c r="X90" s="786" t="str">
        <f>IF($AH90="HEADING",TEXT(Order!BM869,"DD-MM"),Order!BM869)</f>
        <v/>
      </c>
      <c r="Y90" s="787"/>
      <c r="Z90" s="788" t="str">
        <f>IF($AH90="HEADING",TEXT(Order!BN869,"DD-MM"),Order!BN869)</f>
        <v/>
      </c>
      <c r="AA90" s="789"/>
      <c r="AB90" s="681" t="str">
        <f>IF(NOT(OR(AH90="HEADING",AH90="DATE")),Order!BO869,"")</f>
        <v/>
      </c>
      <c r="AC90" s="681"/>
      <c r="AD90" s="681"/>
      <c r="AE90" s="681"/>
      <c r="AF90" s="47"/>
      <c r="AG90" s="174"/>
      <c r="AH90" s="146" t="str">
        <f>Order!BQ869</f>
        <v/>
      </c>
      <c r="AI90" s="150" t="b">
        <f>IF(COUNTIF($B$153:$AE$172,Order!BG869)&gt;0,TRUE,FALSE)</f>
        <v>1</v>
      </c>
      <c r="AJ90" s="170" t="e" cm="1">
        <f t="array" ref="AJ90">_xlfn.IFS(AND(AH90="ITEM",AH91="ITEM"),"THIN",AND(AH90="ITEM",AH91="HEADING"),"BLACK",AND(AH90="HEADING",AH91="ITEM"),FALSE)</f>
        <v>#N/A</v>
      </c>
      <c r="AK90" s="204"/>
      <c r="AL90" s="204"/>
    </row>
    <row r="91" spans="1:38" s="97" customFormat="1" ht="20.149999999999999" customHeight="1">
      <c r="A91" s="66"/>
      <c r="B91" s="201" t="str">
        <f>IF(AI91=TRUE,"* "&amp;IF(AND(AH91="ITEM",LEN(Order!BG870)&gt;30),LEFT(Order!BG870,30)&amp;"…",Order!BG870),IF(AND(AH91="ITEM",LEN(Order!BG870)&gt;30),LEFT(Order!BG870,30)&amp;"…",Order!BG870))</f>
        <v xml:space="preserve">* </v>
      </c>
      <c r="C91" s="66"/>
      <c r="D91" s="166"/>
      <c r="E91" s="166"/>
      <c r="F91" s="166"/>
      <c r="G91" s="166"/>
      <c r="H91" s="166"/>
      <c r="I91" s="166"/>
      <c r="J91" s="793" t="str">
        <f>IF(AH91="HEADING","",IF(Order!BP870=0,"",Order!BP870))</f>
        <v/>
      </c>
      <c r="K91" s="793"/>
      <c r="L91" s="793"/>
      <c r="M91" s="793"/>
      <c r="N91" s="791" t="str">
        <f>IF($AH91="HEADING",TEXT(Order!BH870,"DD-MM"),Order!BH870)</f>
        <v/>
      </c>
      <c r="O91" s="792"/>
      <c r="P91" s="786" t="str">
        <f>IF($AH91="HEADING",TEXT(Order!BI870,"DD-MM"),Order!BI870)</f>
        <v/>
      </c>
      <c r="Q91" s="790"/>
      <c r="R91" s="791" t="str">
        <f>IF($AH91="HEADING",TEXT(Order!BJ870,"DD-MM"),Order!BJ870)</f>
        <v/>
      </c>
      <c r="S91" s="792"/>
      <c r="T91" s="786" t="str">
        <f>IF($AH91="HEADING",TEXT(Order!BK870,"DD-MM"),Order!BK870)</f>
        <v/>
      </c>
      <c r="U91" s="790"/>
      <c r="V91" s="791" t="str">
        <f>IF($AH91="HEADING",TEXT(Order!BL870,"DD-MM"),Order!BL870)</f>
        <v/>
      </c>
      <c r="W91" s="792"/>
      <c r="X91" s="786" t="str">
        <f>IF($AH91="HEADING",TEXT(Order!BM870,"DD-MM"),Order!BM870)</f>
        <v/>
      </c>
      <c r="Y91" s="787"/>
      <c r="Z91" s="788" t="str">
        <f>IF($AH91="HEADING",TEXT(Order!BN870,"DD-MM"),Order!BN870)</f>
        <v/>
      </c>
      <c r="AA91" s="789"/>
      <c r="AB91" s="681" t="str">
        <f>IF(NOT(OR(AH91="HEADING",AH91="DATE")),Order!BO870,"")</f>
        <v/>
      </c>
      <c r="AC91" s="681"/>
      <c r="AD91" s="681"/>
      <c r="AE91" s="681"/>
      <c r="AF91" s="69"/>
      <c r="AG91" s="174"/>
      <c r="AH91" s="146" t="str">
        <f>Order!BQ870</f>
        <v/>
      </c>
      <c r="AI91" s="150" t="b">
        <f>IF(COUNTIF($B$153:$AE$172,Order!BG870)&gt;0,TRUE,FALSE)</f>
        <v>1</v>
      </c>
      <c r="AJ91" s="170" t="e" cm="1">
        <f t="array" ref="AJ91">_xlfn.IFS(AND(AH91="ITEM",AH92="ITEM"),"THIN",AND(AH91="ITEM",AH92="HEADING"),"BLACK",AND(AH91="HEADING",AH92="ITEM"),FALSE)</f>
        <v>#N/A</v>
      </c>
      <c r="AK91" s="204"/>
      <c r="AL91" s="204"/>
    </row>
    <row r="92" spans="1:38" s="97" customFormat="1" ht="20.149999999999999" customHeight="1">
      <c r="A92" s="66"/>
      <c r="B92" s="201" t="str">
        <f>IF(AI92=TRUE,"* "&amp;IF(AND(AH92="ITEM",LEN(Order!BG871)&gt;30),LEFT(Order!BG871,30)&amp;"…",Order!BG871),IF(AND(AH92="ITEM",LEN(Order!BG871)&gt;30),LEFT(Order!BG871,30)&amp;"…",Order!BG871))</f>
        <v xml:space="preserve">* </v>
      </c>
      <c r="C92" s="66"/>
      <c r="D92" s="166"/>
      <c r="E92" s="166"/>
      <c r="F92" s="166"/>
      <c r="G92" s="166"/>
      <c r="H92" s="166"/>
      <c r="I92" s="166"/>
      <c r="J92" s="793" t="str">
        <f>IF(AH92="HEADING","",IF(Order!BP871=0,"",Order!BP871))</f>
        <v/>
      </c>
      <c r="K92" s="793"/>
      <c r="L92" s="793"/>
      <c r="M92" s="793"/>
      <c r="N92" s="791" t="str">
        <f>IF($AH92="HEADING",TEXT(Order!BH871,"DD-MM"),Order!BH871)</f>
        <v/>
      </c>
      <c r="O92" s="792"/>
      <c r="P92" s="786" t="str">
        <f>IF($AH92="HEADING",TEXT(Order!BI871,"DD-MM"),Order!BI871)</f>
        <v/>
      </c>
      <c r="Q92" s="790"/>
      <c r="R92" s="791" t="str">
        <f>IF($AH92="HEADING",TEXT(Order!BJ871,"DD-MM"),Order!BJ871)</f>
        <v/>
      </c>
      <c r="S92" s="792"/>
      <c r="T92" s="786" t="str">
        <f>IF($AH92="HEADING",TEXT(Order!BK871,"DD-MM"),Order!BK871)</f>
        <v/>
      </c>
      <c r="U92" s="790"/>
      <c r="V92" s="791" t="str">
        <f>IF($AH92="HEADING",TEXT(Order!BL871,"DD-MM"),Order!BL871)</f>
        <v/>
      </c>
      <c r="W92" s="792"/>
      <c r="X92" s="786" t="str">
        <f>IF($AH92="HEADING",TEXT(Order!BM871,"DD-MM"),Order!BM871)</f>
        <v/>
      </c>
      <c r="Y92" s="787"/>
      <c r="Z92" s="788" t="str">
        <f>IF($AH92="HEADING",TEXT(Order!BN871,"DD-MM"),Order!BN871)</f>
        <v/>
      </c>
      <c r="AA92" s="789"/>
      <c r="AB92" s="681" t="str">
        <f>IF(NOT(OR(AH92="HEADING",AH92="DATE")),Order!BO871,"")</f>
        <v/>
      </c>
      <c r="AC92" s="681"/>
      <c r="AD92" s="681"/>
      <c r="AE92" s="681"/>
      <c r="AF92" s="47"/>
      <c r="AG92" s="174"/>
      <c r="AH92" s="146" t="str">
        <f>Order!BQ871</f>
        <v/>
      </c>
      <c r="AI92" s="150" t="b">
        <f>IF(COUNTIF($B$153:$AE$172,Order!BG871)&gt;0,TRUE,FALSE)</f>
        <v>1</v>
      </c>
      <c r="AJ92" s="170" t="e" cm="1">
        <f t="array" ref="AJ92">_xlfn.IFS(AND(AH92="ITEM",AH93="ITEM"),"THIN",AND(AH92="ITEM",AH93="HEADING"),"BLACK",AND(AH92="HEADING",AH93="ITEM"),FALSE)</f>
        <v>#N/A</v>
      </c>
      <c r="AK92" s="204"/>
      <c r="AL92" s="204"/>
    </row>
    <row r="93" spans="1:38" s="97" customFormat="1" ht="20.149999999999999" customHeight="1">
      <c r="A93" s="66"/>
      <c r="B93" s="201" t="str">
        <f>IF(AI93=TRUE,"* "&amp;IF(AND(AH93="ITEM",LEN(Order!BG872)&gt;30),LEFT(Order!BG872,30)&amp;"…",Order!BG872),IF(AND(AH93="ITEM",LEN(Order!BG872)&gt;30),LEFT(Order!BG872,30)&amp;"…",Order!BG872))</f>
        <v xml:space="preserve">* </v>
      </c>
      <c r="C93" s="66"/>
      <c r="D93" s="166"/>
      <c r="E93" s="166"/>
      <c r="F93" s="166"/>
      <c r="G93" s="166"/>
      <c r="H93" s="166"/>
      <c r="I93" s="166"/>
      <c r="J93" s="793" t="str">
        <f>IF(AH93="HEADING","",IF(Order!BP872=0,"",Order!BP872))</f>
        <v/>
      </c>
      <c r="K93" s="793"/>
      <c r="L93" s="793"/>
      <c r="M93" s="793"/>
      <c r="N93" s="791" t="str">
        <f>IF($AH93="HEADING",TEXT(Order!BH872,"DD-MM"),Order!BH872)</f>
        <v/>
      </c>
      <c r="O93" s="792"/>
      <c r="P93" s="786" t="str">
        <f>IF($AH93="HEADING",TEXT(Order!BI872,"DD-MM"),Order!BI872)</f>
        <v/>
      </c>
      <c r="Q93" s="790"/>
      <c r="R93" s="791" t="str">
        <f>IF($AH93="HEADING",TEXT(Order!BJ872,"DD-MM"),Order!BJ872)</f>
        <v/>
      </c>
      <c r="S93" s="792"/>
      <c r="T93" s="786" t="str">
        <f>IF($AH93="HEADING",TEXT(Order!BK872,"DD-MM"),Order!BK872)</f>
        <v/>
      </c>
      <c r="U93" s="790"/>
      <c r="V93" s="791" t="str">
        <f>IF($AH93="HEADING",TEXT(Order!BL872,"DD-MM"),Order!BL872)</f>
        <v/>
      </c>
      <c r="W93" s="792"/>
      <c r="X93" s="786" t="str">
        <f>IF($AH93="HEADING",TEXT(Order!BM872,"DD-MM"),Order!BM872)</f>
        <v/>
      </c>
      <c r="Y93" s="787"/>
      <c r="Z93" s="788" t="str">
        <f>IF($AH93="HEADING",TEXT(Order!BN872,"DD-MM"),Order!BN872)</f>
        <v/>
      </c>
      <c r="AA93" s="789"/>
      <c r="AB93" s="681" t="str">
        <f>IF(NOT(OR(AH93="HEADING",AH93="DATE")),Order!BO872,"")</f>
        <v/>
      </c>
      <c r="AC93" s="681"/>
      <c r="AD93" s="681"/>
      <c r="AE93" s="681"/>
      <c r="AF93" s="47"/>
      <c r="AG93" s="174"/>
      <c r="AH93" s="146" t="str">
        <f>Order!BQ872</f>
        <v/>
      </c>
      <c r="AI93" s="150" t="b">
        <f>IF(COUNTIF($B$153:$AE$172,Order!BG872)&gt;0,TRUE,FALSE)</f>
        <v>1</v>
      </c>
      <c r="AJ93" s="170" t="e" cm="1">
        <f t="array" ref="AJ93">_xlfn.IFS(AND(AH93="ITEM",AH94="ITEM"),"THIN",AND(AH93="ITEM",AH94="HEADING"),"BLACK",AND(AH93="HEADING",AH94="ITEM"),FALSE)</f>
        <v>#N/A</v>
      </c>
      <c r="AK93" s="204"/>
      <c r="AL93" s="204"/>
    </row>
    <row r="94" spans="1:38" s="97" customFormat="1" ht="20.149999999999999" customHeight="1">
      <c r="A94" s="66"/>
      <c r="B94" s="201" t="str">
        <f>IF(AI94=TRUE,"* "&amp;IF(AND(AH94="ITEM",LEN(Order!BG873)&gt;30),LEFT(Order!BG873,30)&amp;"…",Order!BG873),IF(AND(AH94="ITEM",LEN(Order!BG873)&gt;30),LEFT(Order!BG873,30)&amp;"…",Order!BG873))</f>
        <v xml:space="preserve">* </v>
      </c>
      <c r="C94" s="66"/>
      <c r="D94" s="166"/>
      <c r="E94" s="166"/>
      <c r="F94" s="166"/>
      <c r="G94" s="166"/>
      <c r="H94" s="166"/>
      <c r="I94" s="166"/>
      <c r="J94" s="793" t="str">
        <f>IF(AH94="HEADING","",IF(Order!BP873=0,"",Order!BP873))</f>
        <v/>
      </c>
      <c r="K94" s="793"/>
      <c r="L94" s="793"/>
      <c r="M94" s="793"/>
      <c r="N94" s="791" t="str">
        <f>IF($AH94="HEADING",TEXT(Order!BH873,"DD-MM"),Order!BH873)</f>
        <v/>
      </c>
      <c r="O94" s="792"/>
      <c r="P94" s="786" t="str">
        <f>IF($AH94="HEADING",TEXT(Order!BI873,"DD-MM"),Order!BI873)</f>
        <v/>
      </c>
      <c r="Q94" s="790"/>
      <c r="R94" s="791" t="str">
        <f>IF($AH94="HEADING",TEXT(Order!BJ873,"DD-MM"),Order!BJ873)</f>
        <v/>
      </c>
      <c r="S94" s="792"/>
      <c r="T94" s="786" t="str">
        <f>IF($AH94="HEADING",TEXT(Order!BK873,"DD-MM"),Order!BK873)</f>
        <v/>
      </c>
      <c r="U94" s="790"/>
      <c r="V94" s="791" t="str">
        <f>IF($AH94="HEADING",TEXT(Order!BL873,"DD-MM"),Order!BL873)</f>
        <v/>
      </c>
      <c r="W94" s="792"/>
      <c r="X94" s="786" t="str">
        <f>IF($AH94="HEADING",TEXT(Order!BM873,"DD-MM"),Order!BM873)</f>
        <v/>
      </c>
      <c r="Y94" s="787"/>
      <c r="Z94" s="788" t="str">
        <f>IF($AH94="HEADING",TEXT(Order!BN873,"DD-MM"),Order!BN873)</f>
        <v/>
      </c>
      <c r="AA94" s="789"/>
      <c r="AB94" s="681" t="str">
        <f>IF(NOT(OR(AH94="HEADING",AH94="DATE")),Order!BO873,"")</f>
        <v/>
      </c>
      <c r="AC94" s="681"/>
      <c r="AD94" s="681"/>
      <c r="AE94" s="681"/>
      <c r="AF94" s="69"/>
      <c r="AG94" s="174"/>
      <c r="AH94" s="146" t="str">
        <f>Order!BQ873</f>
        <v/>
      </c>
      <c r="AI94" s="150" t="b">
        <f>IF(COUNTIF($B$153:$AE$172,Order!BG873)&gt;0,TRUE,FALSE)</f>
        <v>1</v>
      </c>
      <c r="AJ94" s="170" t="e" cm="1">
        <f t="array" ref="AJ94">_xlfn.IFS(AND(AH94="ITEM",AH95="ITEM"),"THIN",AND(AH94="ITEM",AH95="HEADING"),"BLACK",AND(AH94="HEADING",AH95="ITEM"),FALSE)</f>
        <v>#N/A</v>
      </c>
      <c r="AK94" s="204"/>
      <c r="AL94" s="204"/>
    </row>
    <row r="95" spans="1:38" s="97" customFormat="1" ht="20.149999999999999" customHeight="1">
      <c r="A95" s="66"/>
      <c r="B95" s="201" t="str">
        <f>IF(AI95=TRUE,"* "&amp;IF(AND(AH95="ITEM",LEN(Order!BG874)&gt;30),LEFT(Order!BG874,30)&amp;"…",Order!BG874),IF(AND(AH95="ITEM",LEN(Order!BG874)&gt;30),LEFT(Order!BG874,30)&amp;"…",Order!BG874))</f>
        <v xml:space="preserve">* </v>
      </c>
      <c r="C95" s="66"/>
      <c r="D95" s="166"/>
      <c r="E95" s="166"/>
      <c r="F95" s="166"/>
      <c r="G95" s="166"/>
      <c r="H95" s="166"/>
      <c r="I95" s="166"/>
      <c r="J95" s="793" t="str">
        <f>IF(AH95="HEADING","",IF(Order!BP874=0,"",Order!BP874))</f>
        <v/>
      </c>
      <c r="K95" s="793"/>
      <c r="L95" s="793"/>
      <c r="M95" s="793"/>
      <c r="N95" s="791" t="str">
        <f>IF($AH95="HEADING",TEXT(Order!BH874,"DD-MM"),Order!BH874)</f>
        <v/>
      </c>
      <c r="O95" s="792"/>
      <c r="P95" s="786" t="str">
        <f>IF($AH95="HEADING",TEXT(Order!BI874,"DD-MM"),Order!BI874)</f>
        <v/>
      </c>
      <c r="Q95" s="790"/>
      <c r="R95" s="791" t="str">
        <f>IF($AH95="HEADING",TEXT(Order!BJ874,"DD-MM"),Order!BJ874)</f>
        <v/>
      </c>
      <c r="S95" s="792"/>
      <c r="T95" s="786" t="str">
        <f>IF($AH95="HEADING",TEXT(Order!BK874,"DD-MM"),Order!BK874)</f>
        <v/>
      </c>
      <c r="U95" s="790"/>
      <c r="V95" s="791" t="str">
        <f>IF($AH95="HEADING",TEXT(Order!BL874,"DD-MM"),Order!BL874)</f>
        <v/>
      </c>
      <c r="W95" s="792"/>
      <c r="X95" s="786" t="str">
        <f>IF($AH95="HEADING",TEXT(Order!BM874,"DD-MM"),Order!BM874)</f>
        <v/>
      </c>
      <c r="Y95" s="787"/>
      <c r="Z95" s="788" t="str">
        <f>IF($AH95="HEADING",TEXT(Order!BN874,"DD-MM"),Order!BN874)</f>
        <v/>
      </c>
      <c r="AA95" s="789"/>
      <c r="AB95" s="681" t="str">
        <f>IF(NOT(OR(AH95="HEADING",AH95="DATE")),Order!BO874,"")</f>
        <v/>
      </c>
      <c r="AC95" s="681"/>
      <c r="AD95" s="681"/>
      <c r="AE95" s="681"/>
      <c r="AF95" s="47"/>
      <c r="AG95" s="174"/>
      <c r="AH95" s="146" t="str">
        <f>Order!BQ874</f>
        <v/>
      </c>
      <c r="AI95" s="150" t="b">
        <f>IF(COUNTIF($B$153:$AE$172,Order!BG874)&gt;0,TRUE,FALSE)</f>
        <v>1</v>
      </c>
      <c r="AJ95" s="170" t="e" cm="1">
        <f t="array" ref="AJ95">_xlfn.IFS(AND(AH95="ITEM",AH96="ITEM"),"THIN",AND(AH95="ITEM",AH96="HEADING"),"BLACK",AND(AH95="HEADING",AH96="ITEM"),FALSE)</f>
        <v>#N/A</v>
      </c>
      <c r="AK95" s="204"/>
      <c r="AL95" s="204"/>
    </row>
    <row r="96" spans="1:38" s="97" customFormat="1" ht="20.149999999999999" customHeight="1">
      <c r="A96" s="66"/>
      <c r="B96" s="201" t="str">
        <f>IF(AI96=TRUE,"* "&amp;IF(AND(AH96="ITEM",LEN(Order!BG875)&gt;30),LEFT(Order!BG875,30)&amp;"…",Order!BG875),IF(AND(AH96="ITEM",LEN(Order!BG875)&gt;30),LEFT(Order!BG875,30)&amp;"…",Order!BG875))</f>
        <v xml:space="preserve">* </v>
      </c>
      <c r="C96" s="66"/>
      <c r="D96" s="166"/>
      <c r="E96" s="166"/>
      <c r="F96" s="166"/>
      <c r="G96" s="166"/>
      <c r="H96" s="166"/>
      <c r="I96" s="166"/>
      <c r="J96" s="793" t="str">
        <f>IF(AH96="HEADING","",IF(Order!BP875=0,"",Order!BP875))</f>
        <v/>
      </c>
      <c r="K96" s="793"/>
      <c r="L96" s="793"/>
      <c r="M96" s="793"/>
      <c r="N96" s="791" t="str">
        <f>IF($AH96="HEADING",TEXT(Order!BH875,"DD-MM"),Order!BH875)</f>
        <v/>
      </c>
      <c r="O96" s="792"/>
      <c r="P96" s="786" t="str">
        <f>IF($AH96="HEADING",TEXT(Order!BI875,"DD-MM"),Order!BI875)</f>
        <v/>
      </c>
      <c r="Q96" s="790"/>
      <c r="R96" s="791" t="str">
        <f>IF($AH96="HEADING",TEXT(Order!BJ875,"DD-MM"),Order!BJ875)</f>
        <v/>
      </c>
      <c r="S96" s="792"/>
      <c r="T96" s="786" t="str">
        <f>IF($AH96="HEADING",TEXT(Order!BK875,"DD-MM"),Order!BK875)</f>
        <v/>
      </c>
      <c r="U96" s="790"/>
      <c r="V96" s="791" t="str">
        <f>IF($AH96="HEADING",TEXT(Order!BL875,"DD-MM"),Order!BL875)</f>
        <v/>
      </c>
      <c r="W96" s="792"/>
      <c r="X96" s="786" t="str">
        <f>IF($AH96="HEADING",TEXT(Order!BM875,"DD-MM"),Order!BM875)</f>
        <v/>
      </c>
      <c r="Y96" s="787"/>
      <c r="Z96" s="788" t="str">
        <f>IF($AH96="HEADING",TEXT(Order!BN875,"DD-MM"),Order!BN875)</f>
        <v/>
      </c>
      <c r="AA96" s="789"/>
      <c r="AB96" s="681" t="str">
        <f>IF(NOT(OR(AH96="HEADING",AH96="DATE")),Order!BO875,"")</f>
        <v/>
      </c>
      <c r="AC96" s="681"/>
      <c r="AD96" s="681"/>
      <c r="AE96" s="681"/>
      <c r="AF96" s="47"/>
      <c r="AG96" s="174"/>
      <c r="AH96" s="146" t="str">
        <f>Order!BQ875</f>
        <v/>
      </c>
      <c r="AI96" s="150" t="b">
        <f>IF(COUNTIF($B$153:$AE$172,Order!BG875)&gt;0,TRUE,FALSE)</f>
        <v>1</v>
      </c>
      <c r="AJ96" s="170" t="e" cm="1">
        <f t="array" ref="AJ96">_xlfn.IFS(AND(AH96="ITEM",AH97="ITEM"),"THIN",AND(AH96="ITEM",AH97="HEADING"),"BLACK",AND(AH96="HEADING",AH97="ITEM"),FALSE)</f>
        <v>#N/A</v>
      </c>
      <c r="AK96" s="204"/>
      <c r="AL96" s="204"/>
    </row>
    <row r="97" spans="1:38" s="97" customFormat="1" ht="20.149999999999999" customHeight="1">
      <c r="A97" s="66"/>
      <c r="B97" s="201" t="str">
        <f>IF(AI97=TRUE,"* "&amp;IF(AND(AH97="ITEM",LEN(Order!BG876)&gt;30),LEFT(Order!BG876,30)&amp;"…",Order!BG876),IF(AND(AH97="ITEM",LEN(Order!BG876)&gt;30),LEFT(Order!BG876,30)&amp;"…",Order!BG876))</f>
        <v xml:space="preserve">* </v>
      </c>
      <c r="C97" s="66"/>
      <c r="D97" s="166"/>
      <c r="E97" s="166"/>
      <c r="F97" s="166"/>
      <c r="G97" s="166"/>
      <c r="H97" s="166"/>
      <c r="I97" s="166"/>
      <c r="J97" s="793" t="str">
        <f>IF(AH97="HEADING","",IF(Order!BP876=0,"",Order!BP876))</f>
        <v/>
      </c>
      <c r="K97" s="793"/>
      <c r="L97" s="793"/>
      <c r="M97" s="793"/>
      <c r="N97" s="791" t="str">
        <f>IF($AH97="HEADING",TEXT(Order!BH876,"DD-MM"),Order!BH876)</f>
        <v/>
      </c>
      <c r="O97" s="792"/>
      <c r="P97" s="786" t="str">
        <f>IF($AH97="HEADING",TEXT(Order!BI876,"DD-MM"),Order!BI876)</f>
        <v/>
      </c>
      <c r="Q97" s="790"/>
      <c r="R97" s="791" t="str">
        <f>IF($AH97="HEADING",TEXT(Order!BJ876,"DD-MM"),Order!BJ876)</f>
        <v/>
      </c>
      <c r="S97" s="792"/>
      <c r="T97" s="786" t="str">
        <f>IF($AH97="HEADING",TEXT(Order!BK876,"DD-MM"),Order!BK876)</f>
        <v/>
      </c>
      <c r="U97" s="790"/>
      <c r="V97" s="791" t="str">
        <f>IF($AH97="HEADING",TEXT(Order!BL876,"DD-MM"),Order!BL876)</f>
        <v/>
      </c>
      <c r="W97" s="792"/>
      <c r="X97" s="786" t="str">
        <f>IF($AH97="HEADING",TEXT(Order!BM876,"DD-MM"),Order!BM876)</f>
        <v/>
      </c>
      <c r="Y97" s="787"/>
      <c r="Z97" s="788" t="str">
        <f>IF($AH97="HEADING",TEXT(Order!BN876,"DD-MM"),Order!BN876)</f>
        <v/>
      </c>
      <c r="AA97" s="789"/>
      <c r="AB97" s="681" t="str">
        <f>IF(NOT(OR(AH97="HEADING",AH97="DATE")),Order!BO876,"")</f>
        <v/>
      </c>
      <c r="AC97" s="681"/>
      <c r="AD97" s="681"/>
      <c r="AE97" s="681"/>
      <c r="AF97" s="69"/>
      <c r="AG97" s="174"/>
      <c r="AH97" s="146" t="str">
        <f>Order!BQ876</f>
        <v/>
      </c>
      <c r="AI97" s="150" t="b">
        <f>IF(COUNTIF($B$153:$AE$172,Order!BG876)&gt;0,TRUE,FALSE)</f>
        <v>1</v>
      </c>
      <c r="AJ97" s="170" t="e" cm="1">
        <f t="array" ref="AJ97">_xlfn.IFS(AND(AH97="ITEM",AH98="ITEM"),"THIN",AND(AH97="ITEM",AH98="HEADING"),"BLACK",AND(AH97="HEADING",AH98="ITEM"),FALSE)</f>
        <v>#N/A</v>
      </c>
      <c r="AK97" s="204"/>
      <c r="AL97" s="204"/>
    </row>
    <row r="98" spans="1:38" s="97" customFormat="1" ht="20.149999999999999" customHeight="1">
      <c r="A98" s="66"/>
      <c r="B98" s="201" t="str">
        <f>IF(AI98=TRUE,"* "&amp;IF(AND(AH98="ITEM",LEN(Order!BG877)&gt;30),LEFT(Order!BG877,30)&amp;"…",Order!BG877),IF(AND(AH98="ITEM",LEN(Order!BG877)&gt;30),LEFT(Order!BG877,30)&amp;"…",Order!BG877))</f>
        <v xml:space="preserve">* </v>
      </c>
      <c r="C98" s="66"/>
      <c r="D98" s="166"/>
      <c r="E98" s="166"/>
      <c r="F98" s="166"/>
      <c r="G98" s="166"/>
      <c r="H98" s="166"/>
      <c r="I98" s="166"/>
      <c r="J98" s="793" t="str">
        <f>IF(AH98="HEADING","",IF(Order!BP877=0,"",Order!BP877))</f>
        <v/>
      </c>
      <c r="K98" s="793"/>
      <c r="L98" s="793"/>
      <c r="M98" s="793"/>
      <c r="N98" s="791" t="str">
        <f>IF($AH98="HEADING",TEXT(Order!BH877,"DD-MM"),Order!BH877)</f>
        <v/>
      </c>
      <c r="O98" s="792"/>
      <c r="P98" s="786" t="str">
        <f>IF($AH98="HEADING",TEXT(Order!BI877,"DD-MM"),Order!BI877)</f>
        <v/>
      </c>
      <c r="Q98" s="790"/>
      <c r="R98" s="791" t="str">
        <f>IF($AH98="HEADING",TEXT(Order!BJ877,"DD-MM"),Order!BJ877)</f>
        <v/>
      </c>
      <c r="S98" s="792"/>
      <c r="T98" s="786" t="str">
        <f>IF($AH98="HEADING",TEXT(Order!BK877,"DD-MM"),Order!BK877)</f>
        <v/>
      </c>
      <c r="U98" s="790"/>
      <c r="V98" s="791" t="str">
        <f>IF($AH98="HEADING",TEXT(Order!BL877,"DD-MM"),Order!BL877)</f>
        <v/>
      </c>
      <c r="W98" s="792"/>
      <c r="X98" s="786" t="str">
        <f>IF($AH98="HEADING",TEXT(Order!BM877,"DD-MM"),Order!BM877)</f>
        <v/>
      </c>
      <c r="Y98" s="787"/>
      <c r="Z98" s="788" t="str">
        <f>IF($AH98="HEADING",TEXT(Order!BN877,"DD-MM"),Order!BN877)</f>
        <v/>
      </c>
      <c r="AA98" s="789"/>
      <c r="AB98" s="681" t="str">
        <f>IF(NOT(OR(AH98="HEADING",AH98="DATE")),Order!BO877,"")</f>
        <v/>
      </c>
      <c r="AC98" s="681"/>
      <c r="AD98" s="681"/>
      <c r="AE98" s="681"/>
      <c r="AF98" s="47"/>
      <c r="AG98" s="174"/>
      <c r="AH98" s="146" t="str">
        <f>Order!BQ877</f>
        <v/>
      </c>
      <c r="AI98" s="150" t="b">
        <f>IF(COUNTIF($B$153:$AE$172,Order!BG877)&gt;0,TRUE,FALSE)</f>
        <v>1</v>
      </c>
      <c r="AJ98" s="170" t="e" cm="1">
        <f t="array" ref="AJ98">_xlfn.IFS(AND(AH98="ITEM",AH99="ITEM"),"THIN",AND(AH98="ITEM",AH99="HEADING"),"BLACK",AND(AH98="HEADING",AH99="ITEM"),FALSE)</f>
        <v>#N/A</v>
      </c>
      <c r="AK98" s="204"/>
      <c r="AL98" s="204"/>
    </row>
    <row r="99" spans="1:38" s="97" customFormat="1" ht="20.149999999999999" customHeight="1">
      <c r="A99" s="66"/>
      <c r="B99" s="201" t="str">
        <f>IF(AI99=TRUE,"* "&amp;IF(AND(AH99="ITEM",LEN(Order!BG878)&gt;30),LEFT(Order!BG878,30)&amp;"…",Order!BG878),IF(AND(AH99="ITEM",LEN(Order!BG878)&gt;30),LEFT(Order!BG878,30)&amp;"…",Order!BG878))</f>
        <v xml:space="preserve">* </v>
      </c>
      <c r="C99" s="66"/>
      <c r="D99" s="166"/>
      <c r="E99" s="166"/>
      <c r="F99" s="166"/>
      <c r="G99" s="166"/>
      <c r="H99" s="166"/>
      <c r="I99" s="166"/>
      <c r="J99" s="793" t="str">
        <f>IF(AH99="HEADING","",IF(Order!BP878=0,"",Order!BP878))</f>
        <v/>
      </c>
      <c r="K99" s="793"/>
      <c r="L99" s="793"/>
      <c r="M99" s="793"/>
      <c r="N99" s="791" t="str">
        <f>IF($AH99="HEADING",TEXT(Order!BH878,"DD-MM"),Order!BH878)</f>
        <v/>
      </c>
      <c r="O99" s="792"/>
      <c r="P99" s="786" t="str">
        <f>IF($AH99="HEADING",TEXT(Order!BI878,"DD-MM"),Order!BI878)</f>
        <v/>
      </c>
      <c r="Q99" s="790"/>
      <c r="R99" s="791" t="str">
        <f>IF($AH99="HEADING",TEXT(Order!BJ878,"DD-MM"),Order!BJ878)</f>
        <v/>
      </c>
      <c r="S99" s="792"/>
      <c r="T99" s="786" t="str">
        <f>IF($AH99="HEADING",TEXT(Order!BK878,"DD-MM"),Order!BK878)</f>
        <v/>
      </c>
      <c r="U99" s="790"/>
      <c r="V99" s="791" t="str">
        <f>IF($AH99="HEADING",TEXT(Order!BL878,"DD-MM"),Order!BL878)</f>
        <v/>
      </c>
      <c r="W99" s="792"/>
      <c r="X99" s="786" t="str">
        <f>IF($AH99="HEADING",TEXT(Order!BM878,"DD-MM"),Order!BM878)</f>
        <v/>
      </c>
      <c r="Y99" s="787"/>
      <c r="Z99" s="788" t="str">
        <f>IF($AH99="HEADING",TEXT(Order!BN878,"DD-MM"),Order!BN878)</f>
        <v/>
      </c>
      <c r="AA99" s="789"/>
      <c r="AB99" s="681" t="str">
        <f>IF(NOT(OR(AH99="HEADING",AH99="DATE")),Order!BO878,"")</f>
        <v/>
      </c>
      <c r="AC99" s="681"/>
      <c r="AD99" s="681"/>
      <c r="AE99" s="681"/>
      <c r="AF99" s="47"/>
      <c r="AG99" s="174"/>
      <c r="AH99" s="146" t="str">
        <f>Order!BQ878</f>
        <v/>
      </c>
      <c r="AI99" s="150" t="b">
        <f>IF(COUNTIF($B$153:$AE$172,Order!BG878)&gt;0,TRUE,FALSE)</f>
        <v>1</v>
      </c>
      <c r="AJ99" s="170" t="e" cm="1">
        <f t="array" ref="AJ99">_xlfn.IFS(AND(AH99="ITEM",AH100="ITEM"),"THIN",AND(AH99="ITEM",AH100="HEADING"),"BLACK",AND(AH99="HEADING",AH100="ITEM"),FALSE)</f>
        <v>#N/A</v>
      </c>
      <c r="AK99" s="204"/>
      <c r="AL99" s="204"/>
    </row>
    <row r="100" spans="1:38" s="97" customFormat="1" ht="20.149999999999999" customHeight="1">
      <c r="A100" s="66"/>
      <c r="B100" s="201" t="str">
        <f>IF(AI100=TRUE,"* "&amp;IF(AND(AH100="ITEM",LEN(Order!BG879)&gt;30),LEFT(Order!BG879,30)&amp;"…",Order!BG879),IF(AND(AH100="ITEM",LEN(Order!BG879)&gt;30),LEFT(Order!BG879,30)&amp;"…",Order!BG879))</f>
        <v xml:space="preserve">* </v>
      </c>
      <c r="C100" s="66"/>
      <c r="D100" s="166"/>
      <c r="E100" s="166"/>
      <c r="F100" s="166"/>
      <c r="G100" s="166"/>
      <c r="H100" s="166"/>
      <c r="I100" s="166"/>
      <c r="J100" s="793" t="str">
        <f>IF(AH100="HEADING","",IF(Order!BP879=0,"",Order!BP879))</f>
        <v/>
      </c>
      <c r="K100" s="793"/>
      <c r="L100" s="793"/>
      <c r="M100" s="793"/>
      <c r="N100" s="791" t="str">
        <f>IF($AH100="HEADING",TEXT(Order!BH879,"DD-MM"),Order!BH879)</f>
        <v/>
      </c>
      <c r="O100" s="792"/>
      <c r="P100" s="786" t="str">
        <f>IF($AH100="HEADING",TEXT(Order!BI879,"DD-MM"),Order!BI879)</f>
        <v/>
      </c>
      <c r="Q100" s="790"/>
      <c r="R100" s="791" t="str">
        <f>IF($AH100="HEADING",TEXT(Order!BJ879,"DD-MM"),Order!BJ879)</f>
        <v/>
      </c>
      <c r="S100" s="792"/>
      <c r="T100" s="786" t="str">
        <f>IF($AH100="HEADING",TEXT(Order!BK879,"DD-MM"),Order!BK879)</f>
        <v/>
      </c>
      <c r="U100" s="790"/>
      <c r="V100" s="791" t="str">
        <f>IF($AH100="HEADING",TEXT(Order!BL879,"DD-MM"),Order!BL879)</f>
        <v/>
      </c>
      <c r="W100" s="792"/>
      <c r="X100" s="786" t="str">
        <f>IF($AH100="HEADING",TEXT(Order!BM879,"DD-MM"),Order!BM879)</f>
        <v/>
      </c>
      <c r="Y100" s="787"/>
      <c r="Z100" s="788" t="str">
        <f>IF($AH100="HEADING",TEXT(Order!BN879,"DD-MM"),Order!BN879)</f>
        <v/>
      </c>
      <c r="AA100" s="789"/>
      <c r="AB100" s="681" t="str">
        <f>IF(NOT(OR(AH100="HEADING",AH100="DATE")),Order!BO879,"")</f>
        <v/>
      </c>
      <c r="AC100" s="681"/>
      <c r="AD100" s="681"/>
      <c r="AE100" s="681"/>
      <c r="AF100" s="69"/>
      <c r="AG100" s="174"/>
      <c r="AH100" s="146" t="str">
        <f>Order!BQ879</f>
        <v/>
      </c>
      <c r="AI100" s="150" t="b">
        <f>IF(COUNTIF($B$153:$AE$172,Order!BG879)&gt;0,TRUE,FALSE)</f>
        <v>1</v>
      </c>
      <c r="AJ100" s="170" t="e" cm="1">
        <f t="array" ref="AJ100">_xlfn.IFS(AND(AH100="ITEM",AH101="ITEM"),"THIN",AND(AH100="ITEM",AH101="HEADING"),"BLACK",AND(AH100="HEADING",AH101="ITEM"),FALSE)</f>
        <v>#N/A</v>
      </c>
      <c r="AK100" s="204"/>
      <c r="AL100" s="204"/>
    </row>
    <row r="101" spans="1:38" s="97" customFormat="1" ht="20.149999999999999" customHeight="1">
      <c r="A101" s="66"/>
      <c r="B101" s="201" t="str">
        <f>IF(AI101=TRUE,"* "&amp;IF(AND(AH101="ITEM",LEN(Order!BG880)&gt;30),LEFT(Order!BG880,30)&amp;"…",Order!BG880),IF(AND(AH101="ITEM",LEN(Order!BG880)&gt;30),LEFT(Order!BG880,30)&amp;"…",Order!BG880))</f>
        <v xml:space="preserve">* </v>
      </c>
      <c r="C101" s="66"/>
      <c r="D101" s="166"/>
      <c r="E101" s="166"/>
      <c r="F101" s="166"/>
      <c r="G101" s="166"/>
      <c r="H101" s="166"/>
      <c r="I101" s="166"/>
      <c r="J101" s="793" t="str">
        <f>IF(AH101="HEADING","",IF(Order!BP880=0,"",Order!BP880))</f>
        <v/>
      </c>
      <c r="K101" s="793"/>
      <c r="L101" s="793"/>
      <c r="M101" s="793"/>
      <c r="N101" s="791" t="str">
        <f>IF($AH101="HEADING",TEXT(Order!BH880,"DD-MM"),Order!BH880)</f>
        <v/>
      </c>
      <c r="O101" s="792"/>
      <c r="P101" s="786" t="str">
        <f>IF($AH101="HEADING",TEXT(Order!BI880,"DD-MM"),Order!BI880)</f>
        <v/>
      </c>
      <c r="Q101" s="790"/>
      <c r="R101" s="791" t="str">
        <f>IF($AH101="HEADING",TEXT(Order!BJ880,"DD-MM"),Order!BJ880)</f>
        <v/>
      </c>
      <c r="S101" s="792"/>
      <c r="T101" s="786" t="str">
        <f>IF($AH101="HEADING",TEXT(Order!BK880,"DD-MM"),Order!BK880)</f>
        <v/>
      </c>
      <c r="U101" s="790"/>
      <c r="V101" s="791" t="str">
        <f>IF($AH101="HEADING",TEXT(Order!BL880,"DD-MM"),Order!BL880)</f>
        <v/>
      </c>
      <c r="W101" s="792"/>
      <c r="X101" s="786" t="str">
        <f>IF($AH101="HEADING",TEXT(Order!BM880,"DD-MM"),Order!BM880)</f>
        <v/>
      </c>
      <c r="Y101" s="787"/>
      <c r="Z101" s="788" t="str">
        <f>IF($AH101="HEADING",TEXT(Order!BN880,"DD-MM"),Order!BN880)</f>
        <v/>
      </c>
      <c r="AA101" s="789"/>
      <c r="AB101" s="681" t="str">
        <f>IF(NOT(OR(AH101="HEADING",AH101="DATE")),Order!BO880,"")</f>
        <v/>
      </c>
      <c r="AC101" s="681"/>
      <c r="AD101" s="681"/>
      <c r="AE101" s="681"/>
      <c r="AF101" s="47"/>
      <c r="AG101" s="174"/>
      <c r="AH101" s="146" t="str">
        <f>Order!BQ880</f>
        <v/>
      </c>
      <c r="AI101" s="150" t="b">
        <f>IF(COUNTIF($B$153:$AE$172,Order!BG880)&gt;0,TRUE,FALSE)</f>
        <v>1</v>
      </c>
      <c r="AJ101" s="170" t="e" cm="1">
        <f t="array" ref="AJ101">_xlfn.IFS(AND(AH101="ITEM",AH102="ITEM"),"THIN",AND(AH101="ITEM",AH102="HEADING"),"BLACK",AND(AH101="HEADING",AH102="ITEM"),FALSE)</f>
        <v>#N/A</v>
      </c>
      <c r="AK101" s="204"/>
      <c r="AL101" s="204"/>
    </row>
    <row r="102" spans="1:38" s="97" customFormat="1" ht="20.149999999999999" customHeight="1">
      <c r="A102" s="66"/>
      <c r="B102" s="201" t="str">
        <f>IF(AI102=TRUE,"* "&amp;IF(AND(AH102="ITEM",LEN(Order!BG881)&gt;30),LEFT(Order!BG881,30)&amp;"…",Order!BG881),IF(AND(AH102="ITEM",LEN(Order!BG881)&gt;30),LEFT(Order!BG881,30)&amp;"…",Order!BG881))</f>
        <v xml:space="preserve">* </v>
      </c>
      <c r="C102" s="66"/>
      <c r="D102" s="166"/>
      <c r="E102" s="166"/>
      <c r="F102" s="166"/>
      <c r="G102" s="166"/>
      <c r="H102" s="166"/>
      <c r="I102" s="166"/>
      <c r="J102" s="793" t="str">
        <f>IF(AH102="HEADING","",IF(Order!BP881=0,"",Order!BP881))</f>
        <v/>
      </c>
      <c r="K102" s="793"/>
      <c r="L102" s="793"/>
      <c r="M102" s="793"/>
      <c r="N102" s="791" t="str">
        <f>IF($AH102="HEADING",TEXT(Order!BH881,"DD-MM"),Order!BH881)</f>
        <v/>
      </c>
      <c r="O102" s="792"/>
      <c r="P102" s="786" t="str">
        <f>IF($AH102="HEADING",TEXT(Order!BI881,"DD-MM"),Order!BI881)</f>
        <v/>
      </c>
      <c r="Q102" s="790"/>
      <c r="R102" s="791" t="str">
        <f>IF($AH102="HEADING",TEXT(Order!BJ881,"DD-MM"),Order!BJ881)</f>
        <v/>
      </c>
      <c r="S102" s="792"/>
      <c r="T102" s="786" t="str">
        <f>IF($AH102="HEADING",TEXT(Order!BK881,"DD-MM"),Order!BK881)</f>
        <v/>
      </c>
      <c r="U102" s="790"/>
      <c r="V102" s="791" t="str">
        <f>IF($AH102="HEADING",TEXT(Order!BL881,"DD-MM"),Order!BL881)</f>
        <v/>
      </c>
      <c r="W102" s="792"/>
      <c r="X102" s="786" t="str">
        <f>IF($AH102="HEADING",TEXT(Order!BM881,"DD-MM"),Order!BM881)</f>
        <v/>
      </c>
      <c r="Y102" s="787"/>
      <c r="Z102" s="788" t="str">
        <f>IF($AH102="HEADING",TEXT(Order!BN881,"DD-MM"),Order!BN881)</f>
        <v/>
      </c>
      <c r="AA102" s="789"/>
      <c r="AB102" s="681" t="str">
        <f>IF(NOT(OR(AH102="HEADING",AH102="DATE")),Order!BO881,"")</f>
        <v/>
      </c>
      <c r="AC102" s="681"/>
      <c r="AD102" s="681"/>
      <c r="AE102" s="681"/>
      <c r="AF102" s="47"/>
      <c r="AG102" s="174"/>
      <c r="AH102" s="146" t="str">
        <f>Order!BQ881</f>
        <v/>
      </c>
      <c r="AI102" s="150" t="b">
        <f>IF(COUNTIF($B$153:$AE$172,Order!BG881)&gt;0,TRUE,FALSE)</f>
        <v>1</v>
      </c>
      <c r="AJ102" s="170" t="e" cm="1">
        <f t="array" ref="AJ102">_xlfn.IFS(AND(AH102="ITEM",AH103="ITEM"),"THIN",AND(AH102="ITEM",AH103="HEADING"),"BLACK",AND(AH102="HEADING",AH103="ITEM"),FALSE)</f>
        <v>#N/A</v>
      </c>
      <c r="AK102" s="204"/>
      <c r="AL102" s="204"/>
    </row>
    <row r="103" spans="1:38" s="97" customFormat="1" ht="20.149999999999999" customHeight="1">
      <c r="A103" s="66"/>
      <c r="B103" s="201" t="str">
        <f>IF(AI103=TRUE,"* "&amp;IF(AND(AH103="ITEM",LEN(Order!BG882)&gt;30),LEFT(Order!BG882,30)&amp;"…",Order!BG882),IF(AND(AH103="ITEM",LEN(Order!BG882)&gt;30),LEFT(Order!BG882,30)&amp;"…",Order!BG882))</f>
        <v xml:space="preserve">* </v>
      </c>
      <c r="C103" s="66"/>
      <c r="D103" s="166"/>
      <c r="E103" s="166"/>
      <c r="F103" s="166"/>
      <c r="G103" s="166"/>
      <c r="H103" s="166"/>
      <c r="I103" s="166"/>
      <c r="J103" s="793" t="str">
        <f>IF(AH103="HEADING","",IF(Order!BP882=0,"",Order!BP882))</f>
        <v/>
      </c>
      <c r="K103" s="793"/>
      <c r="L103" s="793"/>
      <c r="M103" s="793"/>
      <c r="N103" s="791" t="str">
        <f>IF($AH103="HEADING",TEXT(Order!BH882,"DD-MM"),Order!BH882)</f>
        <v/>
      </c>
      <c r="O103" s="792"/>
      <c r="P103" s="786" t="str">
        <f>IF($AH103="HEADING",TEXT(Order!BI882,"DD-MM"),Order!BI882)</f>
        <v/>
      </c>
      <c r="Q103" s="790"/>
      <c r="R103" s="791" t="str">
        <f>IF($AH103="HEADING",TEXT(Order!BJ882,"DD-MM"),Order!BJ882)</f>
        <v/>
      </c>
      <c r="S103" s="792"/>
      <c r="T103" s="786" t="str">
        <f>IF($AH103="HEADING",TEXT(Order!BK882,"DD-MM"),Order!BK882)</f>
        <v/>
      </c>
      <c r="U103" s="790"/>
      <c r="V103" s="791" t="str">
        <f>IF($AH103="HEADING",TEXT(Order!BL882,"DD-MM"),Order!BL882)</f>
        <v/>
      </c>
      <c r="W103" s="792"/>
      <c r="X103" s="786" t="str">
        <f>IF($AH103="HEADING",TEXT(Order!BM882,"DD-MM"),Order!BM882)</f>
        <v/>
      </c>
      <c r="Y103" s="787"/>
      <c r="Z103" s="788" t="str">
        <f>IF($AH103="HEADING",TEXT(Order!BN882,"DD-MM"),Order!BN882)</f>
        <v/>
      </c>
      <c r="AA103" s="789"/>
      <c r="AB103" s="681" t="str">
        <f>IF(NOT(OR(AH103="HEADING",AH103="DATE")),Order!BO882,"")</f>
        <v/>
      </c>
      <c r="AC103" s="681"/>
      <c r="AD103" s="681"/>
      <c r="AE103" s="681"/>
      <c r="AF103" s="69"/>
      <c r="AG103" s="174"/>
      <c r="AH103" s="146" t="str">
        <f>Order!BQ882</f>
        <v/>
      </c>
      <c r="AI103" s="150" t="b">
        <f>IF(COUNTIF($B$153:$AE$172,Order!BG882)&gt;0,TRUE,FALSE)</f>
        <v>1</v>
      </c>
      <c r="AJ103" s="170" t="e" cm="1">
        <f t="array" ref="AJ103">_xlfn.IFS(AND(AH103="ITEM",AH104="ITEM"),"THIN",AND(AH103="ITEM",AH104="HEADING"),"BLACK",AND(AH103="HEADING",AH104="ITEM"),FALSE)</f>
        <v>#N/A</v>
      </c>
      <c r="AK103" s="204"/>
      <c r="AL103" s="204"/>
    </row>
    <row r="104" spans="1:38" s="97" customFormat="1" ht="20.149999999999999" customHeight="1">
      <c r="A104" s="66"/>
      <c r="B104" s="201" t="str">
        <f>IF(AI104=TRUE,"* "&amp;IF(AND(AH104="ITEM",LEN(Order!BG883)&gt;30),LEFT(Order!BG883,30)&amp;"…",Order!BG883),IF(AND(AH104="ITEM",LEN(Order!BG883)&gt;30),LEFT(Order!BG883,30)&amp;"…",Order!BG883))</f>
        <v xml:space="preserve">* </v>
      </c>
      <c r="C104" s="66"/>
      <c r="D104" s="166"/>
      <c r="E104" s="166"/>
      <c r="F104" s="166"/>
      <c r="G104" s="166"/>
      <c r="H104" s="166"/>
      <c r="I104" s="166"/>
      <c r="J104" s="793" t="str">
        <f>IF(AH104="HEADING","",IF(Order!BP883=0,"",Order!BP883))</f>
        <v/>
      </c>
      <c r="K104" s="793"/>
      <c r="L104" s="793"/>
      <c r="M104" s="793"/>
      <c r="N104" s="791" t="str">
        <f>IF($AH104="HEADING",TEXT(Order!BH883,"DD-MM"),Order!BH883)</f>
        <v/>
      </c>
      <c r="O104" s="792"/>
      <c r="P104" s="786" t="str">
        <f>IF($AH104="HEADING",TEXT(Order!BI883,"DD-MM"),Order!BI883)</f>
        <v/>
      </c>
      <c r="Q104" s="790"/>
      <c r="R104" s="791" t="str">
        <f>IF($AH104="HEADING",TEXT(Order!BJ883,"DD-MM"),Order!BJ883)</f>
        <v/>
      </c>
      <c r="S104" s="792"/>
      <c r="T104" s="786" t="str">
        <f>IF($AH104="HEADING",TEXT(Order!BK883,"DD-MM"),Order!BK883)</f>
        <v/>
      </c>
      <c r="U104" s="790"/>
      <c r="V104" s="791" t="str">
        <f>IF($AH104="HEADING",TEXT(Order!BL883,"DD-MM"),Order!BL883)</f>
        <v/>
      </c>
      <c r="W104" s="792"/>
      <c r="X104" s="786" t="str">
        <f>IF($AH104="HEADING",TEXT(Order!BM883,"DD-MM"),Order!BM883)</f>
        <v/>
      </c>
      <c r="Y104" s="787"/>
      <c r="Z104" s="788" t="str">
        <f>IF($AH104="HEADING",TEXT(Order!BN883,"DD-MM"),Order!BN883)</f>
        <v/>
      </c>
      <c r="AA104" s="789"/>
      <c r="AB104" s="681" t="str">
        <f>IF(NOT(OR(AH104="HEADING",AH104="DATE")),Order!BO883,"")</f>
        <v/>
      </c>
      <c r="AC104" s="681"/>
      <c r="AD104" s="681"/>
      <c r="AE104" s="681"/>
      <c r="AF104" s="47"/>
      <c r="AG104" s="174"/>
      <c r="AH104" s="146" t="str">
        <f>Order!BQ883</f>
        <v/>
      </c>
      <c r="AI104" s="150" t="b">
        <f>IF(COUNTIF($B$153:$AE$172,Order!BG883)&gt;0,TRUE,FALSE)</f>
        <v>1</v>
      </c>
      <c r="AJ104" s="170" t="e" cm="1">
        <f t="array" ref="AJ104">_xlfn.IFS(AND(AH104="ITEM",AH105="ITEM"),"THIN",AND(AH104="ITEM",AH105="HEADING"),"BLACK",AND(AH104="HEADING",AH105="ITEM"),FALSE)</f>
        <v>#N/A</v>
      </c>
      <c r="AK104" s="204"/>
      <c r="AL104" s="204"/>
    </row>
    <row r="105" spans="1:38" s="97" customFormat="1" ht="20.149999999999999" customHeight="1">
      <c r="A105" s="66"/>
      <c r="B105" s="201" t="str">
        <f>IF(AI105=TRUE,"* "&amp;IF(AND(AH105="ITEM",LEN(Order!BG884)&gt;30),LEFT(Order!BG884,30)&amp;"…",Order!BG884),IF(AND(AH105="ITEM",LEN(Order!BG884)&gt;30),LEFT(Order!BG884,30)&amp;"…",Order!BG884))</f>
        <v xml:space="preserve">* </v>
      </c>
      <c r="C105" s="66"/>
      <c r="D105" s="166"/>
      <c r="E105" s="166"/>
      <c r="F105" s="166"/>
      <c r="G105" s="166"/>
      <c r="H105" s="166"/>
      <c r="I105" s="166"/>
      <c r="J105" s="793" t="str">
        <f>IF(AH105="HEADING","",IF(Order!BP884=0,"",Order!BP884))</f>
        <v/>
      </c>
      <c r="K105" s="793"/>
      <c r="L105" s="793"/>
      <c r="M105" s="793"/>
      <c r="N105" s="791" t="str">
        <f>IF($AH105="HEADING",TEXT(Order!BH884,"DD-MM"),Order!BH884)</f>
        <v/>
      </c>
      <c r="O105" s="792"/>
      <c r="P105" s="786" t="str">
        <f>IF($AH105="HEADING",TEXT(Order!BI884,"DD-MM"),Order!BI884)</f>
        <v/>
      </c>
      <c r="Q105" s="790"/>
      <c r="R105" s="791" t="str">
        <f>IF($AH105="HEADING",TEXT(Order!BJ884,"DD-MM"),Order!BJ884)</f>
        <v/>
      </c>
      <c r="S105" s="792"/>
      <c r="T105" s="786" t="str">
        <f>IF($AH105="HEADING",TEXT(Order!BK884,"DD-MM"),Order!BK884)</f>
        <v/>
      </c>
      <c r="U105" s="790"/>
      <c r="V105" s="791" t="str">
        <f>IF($AH105="HEADING",TEXT(Order!BL884,"DD-MM"),Order!BL884)</f>
        <v/>
      </c>
      <c r="W105" s="792"/>
      <c r="X105" s="786" t="str">
        <f>IF($AH105="HEADING",TEXT(Order!BM884,"DD-MM"),Order!BM884)</f>
        <v/>
      </c>
      <c r="Y105" s="787"/>
      <c r="Z105" s="788" t="str">
        <f>IF($AH105="HEADING",TEXT(Order!BN884,"DD-MM"),Order!BN884)</f>
        <v/>
      </c>
      <c r="AA105" s="789"/>
      <c r="AB105" s="681" t="str">
        <f>IF(NOT(OR(AH105="HEADING",AH105="DATE")),Order!BO884,"")</f>
        <v/>
      </c>
      <c r="AC105" s="681"/>
      <c r="AD105" s="681"/>
      <c r="AE105" s="681"/>
      <c r="AF105" s="47"/>
      <c r="AG105" s="174"/>
      <c r="AH105" s="146" t="str">
        <f>Order!BQ884</f>
        <v/>
      </c>
      <c r="AI105" s="150" t="b">
        <f>IF(COUNTIF($B$153:$AE$172,Order!BG884)&gt;0,TRUE,FALSE)</f>
        <v>1</v>
      </c>
      <c r="AJ105" s="170" t="e" cm="1">
        <f t="array" ref="AJ105">_xlfn.IFS(AND(AH105="ITEM",AH106="ITEM"),"THIN",AND(AH105="ITEM",AH106="HEADING"),"BLACK",AND(AH105="HEADING",AH106="ITEM"),FALSE)</f>
        <v>#N/A</v>
      </c>
      <c r="AK105" s="204"/>
      <c r="AL105" s="204"/>
    </row>
    <row r="106" spans="1:38" s="97" customFormat="1" ht="20.149999999999999" customHeight="1">
      <c r="A106" s="66"/>
      <c r="B106" s="201" t="str">
        <f>IF(AI106=TRUE,"* "&amp;IF(AND(AH106="ITEM",LEN(Order!BG885)&gt;30),LEFT(Order!BG885,30)&amp;"…",Order!BG885),IF(AND(AH106="ITEM",LEN(Order!BG885)&gt;30),LEFT(Order!BG885,30)&amp;"…",Order!BG885))</f>
        <v xml:space="preserve">* </v>
      </c>
      <c r="C106" s="66"/>
      <c r="D106" s="166"/>
      <c r="E106" s="166"/>
      <c r="F106" s="166"/>
      <c r="G106" s="166"/>
      <c r="H106" s="166"/>
      <c r="I106" s="166"/>
      <c r="J106" s="793" t="str">
        <f>IF(AH106="HEADING","",IF(Order!BP885=0,"",Order!BP885))</f>
        <v/>
      </c>
      <c r="K106" s="793"/>
      <c r="L106" s="793"/>
      <c r="M106" s="793"/>
      <c r="N106" s="791" t="str">
        <f>IF($AH106="HEADING",TEXT(Order!BH885,"DD-MM"),Order!BH885)</f>
        <v/>
      </c>
      <c r="O106" s="792"/>
      <c r="P106" s="786" t="str">
        <f>IF($AH106="HEADING",TEXT(Order!BI885,"DD-MM"),Order!BI885)</f>
        <v/>
      </c>
      <c r="Q106" s="790"/>
      <c r="R106" s="791" t="str">
        <f>IF($AH106="HEADING",TEXT(Order!BJ885,"DD-MM"),Order!BJ885)</f>
        <v/>
      </c>
      <c r="S106" s="792"/>
      <c r="T106" s="786" t="str">
        <f>IF($AH106="HEADING",TEXT(Order!BK885,"DD-MM"),Order!BK885)</f>
        <v/>
      </c>
      <c r="U106" s="790"/>
      <c r="V106" s="791" t="str">
        <f>IF($AH106="HEADING",TEXT(Order!BL885,"DD-MM"),Order!BL885)</f>
        <v/>
      </c>
      <c r="W106" s="792"/>
      <c r="X106" s="786" t="str">
        <f>IF($AH106="HEADING",TEXT(Order!BM885,"DD-MM"),Order!BM885)</f>
        <v/>
      </c>
      <c r="Y106" s="787"/>
      <c r="Z106" s="788" t="str">
        <f>IF($AH106="HEADING",TEXT(Order!BN885,"DD-MM"),Order!BN885)</f>
        <v/>
      </c>
      <c r="AA106" s="789"/>
      <c r="AB106" s="681" t="str">
        <f>IF(NOT(OR(AH106="HEADING",AH106="DATE")),Order!BO885,"")</f>
        <v/>
      </c>
      <c r="AC106" s="681"/>
      <c r="AD106" s="681"/>
      <c r="AE106" s="681"/>
      <c r="AF106" s="69"/>
      <c r="AG106" s="174"/>
      <c r="AH106" s="146" t="str">
        <f>Order!BQ885</f>
        <v/>
      </c>
      <c r="AI106" s="150" t="b">
        <f>IF(COUNTIF($B$153:$AE$172,Order!BG885)&gt;0,TRUE,FALSE)</f>
        <v>1</v>
      </c>
      <c r="AJ106" s="170" t="e" cm="1">
        <f t="array" ref="AJ106">_xlfn.IFS(AND(AH106="ITEM",AH107="ITEM"),"THIN",AND(AH106="ITEM",AH107="HEADING"),"BLACK",AND(AH106="HEADING",AH107="ITEM"),FALSE)</f>
        <v>#N/A</v>
      </c>
      <c r="AK106" s="204"/>
      <c r="AL106" s="204"/>
    </row>
    <row r="107" spans="1:38" s="97" customFormat="1" ht="20.149999999999999" customHeight="1">
      <c r="A107" s="66"/>
      <c r="B107" s="201" t="str">
        <f>IF(AI107=TRUE,"* "&amp;IF(AND(AH107="ITEM",LEN(Order!BG886)&gt;30),LEFT(Order!BG886,30)&amp;"…",Order!BG886),IF(AND(AH107="ITEM",LEN(Order!BG886)&gt;30),LEFT(Order!BG886,30)&amp;"…",Order!BG886))</f>
        <v xml:space="preserve">* </v>
      </c>
      <c r="C107" s="66"/>
      <c r="D107" s="166"/>
      <c r="E107" s="166"/>
      <c r="F107" s="166"/>
      <c r="G107" s="166"/>
      <c r="H107" s="166"/>
      <c r="I107" s="166"/>
      <c r="J107" s="793" t="str">
        <f>IF(AH107="HEADING","",IF(Order!BP886=0,"",Order!BP886))</f>
        <v/>
      </c>
      <c r="K107" s="793"/>
      <c r="L107" s="793"/>
      <c r="M107" s="793"/>
      <c r="N107" s="791" t="str">
        <f>IF($AH107="HEADING",TEXT(Order!BH886,"DD-MM"),Order!BH886)</f>
        <v/>
      </c>
      <c r="O107" s="792"/>
      <c r="P107" s="786" t="str">
        <f>IF($AH107="HEADING",TEXT(Order!BI886,"DD-MM"),Order!BI886)</f>
        <v/>
      </c>
      <c r="Q107" s="790"/>
      <c r="R107" s="791" t="str">
        <f>IF($AH107="HEADING",TEXT(Order!BJ886,"DD-MM"),Order!BJ886)</f>
        <v/>
      </c>
      <c r="S107" s="792"/>
      <c r="T107" s="786" t="str">
        <f>IF($AH107="HEADING",TEXT(Order!BK886,"DD-MM"),Order!BK886)</f>
        <v/>
      </c>
      <c r="U107" s="790"/>
      <c r="V107" s="791" t="str">
        <f>IF($AH107="HEADING",TEXT(Order!BL886,"DD-MM"),Order!BL886)</f>
        <v/>
      </c>
      <c r="W107" s="792"/>
      <c r="X107" s="786" t="str">
        <f>IF($AH107="HEADING",TEXT(Order!BM886,"DD-MM"),Order!BM886)</f>
        <v/>
      </c>
      <c r="Y107" s="787"/>
      <c r="Z107" s="788" t="str">
        <f>IF($AH107="HEADING",TEXT(Order!BN886,"DD-MM"),Order!BN886)</f>
        <v/>
      </c>
      <c r="AA107" s="789"/>
      <c r="AB107" s="681" t="str">
        <f>IF(NOT(OR(AH107="HEADING",AH107="DATE")),Order!BO886,"")</f>
        <v/>
      </c>
      <c r="AC107" s="681"/>
      <c r="AD107" s="681"/>
      <c r="AE107" s="681"/>
      <c r="AF107" s="47"/>
      <c r="AG107" s="174"/>
      <c r="AH107" s="146" t="str">
        <f>Order!BQ886</f>
        <v/>
      </c>
      <c r="AI107" s="150" t="b">
        <f>IF(COUNTIF($B$153:$AE$172,Order!BG886)&gt;0,TRUE,FALSE)</f>
        <v>1</v>
      </c>
      <c r="AJ107" s="170" t="e" cm="1">
        <f t="array" ref="AJ107">_xlfn.IFS(AND(AH107="ITEM",AH108="ITEM"),"THIN",AND(AH107="ITEM",AH108="HEADING"),"BLACK",AND(AH107="HEADING",AH108="ITEM"),FALSE)</f>
        <v>#N/A</v>
      </c>
      <c r="AK107" s="204"/>
      <c r="AL107" s="204"/>
    </row>
    <row r="108" spans="1:38" s="97" customFormat="1" ht="20.149999999999999" customHeight="1">
      <c r="A108" s="66"/>
      <c r="B108" s="201" t="str">
        <f>IF(AI108=TRUE,"* "&amp;IF(AND(AH108="ITEM",LEN(Order!BG887)&gt;30),LEFT(Order!BG887,30)&amp;"…",Order!BG887),IF(AND(AH108="ITEM",LEN(Order!BG887)&gt;30),LEFT(Order!BG887,30)&amp;"…",Order!BG887))</f>
        <v xml:space="preserve">* </v>
      </c>
      <c r="C108" s="66"/>
      <c r="D108" s="166"/>
      <c r="E108" s="166"/>
      <c r="F108" s="166"/>
      <c r="G108" s="166"/>
      <c r="H108" s="166"/>
      <c r="I108" s="166"/>
      <c r="J108" s="793" t="str">
        <f>IF(AH108="HEADING","",IF(Order!BP887=0,"",Order!BP887))</f>
        <v/>
      </c>
      <c r="K108" s="793"/>
      <c r="L108" s="793"/>
      <c r="M108" s="793"/>
      <c r="N108" s="791" t="str">
        <f>IF($AH108="HEADING",TEXT(Order!BH887,"DD-MM"),Order!BH887)</f>
        <v/>
      </c>
      <c r="O108" s="792"/>
      <c r="P108" s="786" t="str">
        <f>IF($AH108="HEADING",TEXT(Order!BI887,"DD-MM"),Order!BI887)</f>
        <v/>
      </c>
      <c r="Q108" s="790"/>
      <c r="R108" s="791" t="str">
        <f>IF($AH108="HEADING",TEXT(Order!BJ887,"DD-MM"),Order!BJ887)</f>
        <v/>
      </c>
      <c r="S108" s="792"/>
      <c r="T108" s="786" t="str">
        <f>IF($AH108="HEADING",TEXT(Order!BK887,"DD-MM"),Order!BK887)</f>
        <v/>
      </c>
      <c r="U108" s="790"/>
      <c r="V108" s="791" t="str">
        <f>IF($AH108="HEADING",TEXT(Order!BL887,"DD-MM"),Order!BL887)</f>
        <v/>
      </c>
      <c r="W108" s="792"/>
      <c r="X108" s="786" t="str">
        <f>IF($AH108="HEADING",TEXT(Order!BM887,"DD-MM"),Order!BM887)</f>
        <v/>
      </c>
      <c r="Y108" s="787"/>
      <c r="Z108" s="788" t="str">
        <f>IF($AH108="HEADING",TEXT(Order!BN887,"DD-MM"),Order!BN887)</f>
        <v/>
      </c>
      <c r="AA108" s="789"/>
      <c r="AB108" s="681" t="str">
        <f>IF(NOT(OR(AH108="HEADING",AH108="DATE")),Order!BO887,"")</f>
        <v/>
      </c>
      <c r="AC108" s="681"/>
      <c r="AD108" s="681"/>
      <c r="AE108" s="681"/>
      <c r="AF108" s="69"/>
      <c r="AG108" s="174"/>
      <c r="AH108" s="146" t="str">
        <f>Order!BQ887</f>
        <v/>
      </c>
      <c r="AI108" s="150" t="b">
        <f>IF(COUNTIF($B$153:$AE$172,Order!BG887)&gt;0,TRUE,FALSE)</f>
        <v>1</v>
      </c>
      <c r="AJ108" s="170" t="e" cm="1">
        <f t="array" ref="AJ108">_xlfn.IFS(AND(AH108="ITEM",AH109="ITEM"),"THIN",AND(AH108="ITEM",AH109="HEADING"),"BLACK",AND(AH108="HEADING",AH109="ITEM"),FALSE)</f>
        <v>#N/A</v>
      </c>
      <c r="AK108" s="204"/>
      <c r="AL108" s="204"/>
    </row>
    <row r="109" spans="1:38" s="97" customFormat="1" ht="20.149999999999999" customHeight="1">
      <c r="A109" s="66"/>
      <c r="B109" s="201" t="str">
        <f>IF(AI109=TRUE,"* "&amp;IF(AND(AH109="ITEM",LEN(Order!BG891)&gt;30),LEFT(Order!BG891,30)&amp;"…",Order!BG891),IF(AND(AH109="ITEM",LEN(Order!BG891)&gt;30),LEFT(Order!BG891,30)&amp;"…",Order!BG891))</f>
        <v xml:space="preserve">* </v>
      </c>
      <c r="C109" s="66"/>
      <c r="D109" s="166"/>
      <c r="E109" s="166"/>
      <c r="F109" s="166"/>
      <c r="G109" s="166"/>
      <c r="H109" s="166"/>
      <c r="I109" s="166"/>
      <c r="J109" s="793" t="str">
        <f>IF(AH109="HEADING","",IF(Order!BP891=0,"",Order!BP891))</f>
        <v/>
      </c>
      <c r="K109" s="793"/>
      <c r="L109" s="793"/>
      <c r="M109" s="793"/>
      <c r="N109" s="791" t="str">
        <f>IF($AH109="HEADING",TEXT(Order!BH891,"DD-MM"),Order!BH891)</f>
        <v/>
      </c>
      <c r="O109" s="792"/>
      <c r="P109" s="786" t="str">
        <f>IF($AH109="HEADING",TEXT(Order!BI891,"DD-MM"),Order!BI891)</f>
        <v/>
      </c>
      <c r="Q109" s="790"/>
      <c r="R109" s="791" t="str">
        <f>IF($AH109="HEADING",TEXT(Order!BJ891,"DD-MM"),Order!BJ891)</f>
        <v/>
      </c>
      <c r="S109" s="792"/>
      <c r="T109" s="786" t="str">
        <f>IF($AH109="HEADING",TEXT(Order!BK891,"DD-MM"),Order!BK891)</f>
        <v/>
      </c>
      <c r="U109" s="790"/>
      <c r="V109" s="791" t="str">
        <f>IF($AH109="HEADING",TEXT(Order!BL891,"DD-MM"),Order!BL891)</f>
        <v/>
      </c>
      <c r="W109" s="792"/>
      <c r="X109" s="786" t="str">
        <f>IF($AH109="HEADING",TEXT(Order!BM891,"DD-MM"),Order!BM891)</f>
        <v/>
      </c>
      <c r="Y109" s="787"/>
      <c r="Z109" s="788" t="str">
        <f>IF($AH109="HEADING",TEXT(Order!BN891,"DD-MM"),Order!BN891)</f>
        <v/>
      </c>
      <c r="AA109" s="789"/>
      <c r="AB109" s="681" t="str">
        <f>IF(NOT(OR(AH109="HEADING",AH109="DATE")),Order!BO891,"")</f>
        <v/>
      </c>
      <c r="AC109" s="681"/>
      <c r="AD109" s="681"/>
      <c r="AE109" s="681"/>
      <c r="AF109" s="47"/>
      <c r="AG109" s="174"/>
      <c r="AH109" s="146" t="str">
        <f>Order!BQ891</f>
        <v/>
      </c>
      <c r="AI109" s="150" t="b">
        <f>IF(COUNTIF($B$153:$AE$172,Order!BG891)&gt;0,TRUE,FALSE)</f>
        <v>1</v>
      </c>
      <c r="AJ109" s="170" t="e" cm="1">
        <f t="array" ref="AJ109">_xlfn.IFS(AND(AH109="ITEM",AH110="ITEM"),"THIN",AND(AH109="ITEM",AH110="HEADING"),"BLACK",AND(AH109="HEADING",AH110="ITEM"),FALSE)</f>
        <v>#N/A</v>
      </c>
      <c r="AK109" s="204"/>
      <c r="AL109" s="204"/>
    </row>
    <row r="110" spans="1:38" s="97" customFormat="1" ht="20.149999999999999" customHeight="1">
      <c r="A110" s="66"/>
      <c r="B110" s="201" t="str">
        <f>IF(AI110=TRUE,"* "&amp;IF(AND(AH110="ITEM",LEN(Order!BG892)&gt;30),LEFT(Order!BG892,30)&amp;"…",Order!BG892),IF(AND(AH110="ITEM",LEN(Order!BG892)&gt;30),LEFT(Order!BG892,30)&amp;"…",Order!BG892))</f>
        <v xml:space="preserve">* </v>
      </c>
      <c r="C110" s="66"/>
      <c r="D110" s="166"/>
      <c r="E110" s="166"/>
      <c r="F110" s="166"/>
      <c r="G110" s="166"/>
      <c r="H110" s="166"/>
      <c r="I110" s="166"/>
      <c r="J110" s="793" t="str">
        <f>IF(AH110="HEADING","",IF(Order!BP892=0,"",Order!BP892))</f>
        <v/>
      </c>
      <c r="K110" s="793"/>
      <c r="L110" s="793"/>
      <c r="M110" s="793"/>
      <c r="N110" s="791" t="str">
        <f>IF($AH110="HEADING",TEXT(Order!BH892,"DD-MM"),Order!BH892)</f>
        <v/>
      </c>
      <c r="O110" s="792"/>
      <c r="P110" s="786" t="str">
        <f>IF($AH110="HEADING",TEXT(Order!BI892,"DD-MM"),Order!BI892)</f>
        <v/>
      </c>
      <c r="Q110" s="790"/>
      <c r="R110" s="791" t="str">
        <f>IF($AH110="HEADING",TEXT(Order!BJ892,"DD-MM"),Order!BJ892)</f>
        <v/>
      </c>
      <c r="S110" s="792"/>
      <c r="T110" s="786" t="str">
        <f>IF($AH110="HEADING",TEXT(Order!BK892,"DD-MM"),Order!BK892)</f>
        <v/>
      </c>
      <c r="U110" s="790"/>
      <c r="V110" s="791" t="str">
        <f>IF($AH110="HEADING",TEXT(Order!BL892,"DD-MM"),Order!BL892)</f>
        <v/>
      </c>
      <c r="W110" s="792"/>
      <c r="X110" s="786" t="str">
        <f>IF($AH110="HEADING",TEXT(Order!BM892,"DD-MM"),Order!BM892)</f>
        <v/>
      </c>
      <c r="Y110" s="787"/>
      <c r="Z110" s="788" t="str">
        <f>IF($AH110="HEADING",TEXT(Order!BN892,"DD-MM"),Order!BN892)</f>
        <v/>
      </c>
      <c r="AA110" s="789"/>
      <c r="AB110" s="681" t="str">
        <f>IF(NOT(OR(AH110="HEADING",AH110="DATE")),Order!BO892,"")</f>
        <v/>
      </c>
      <c r="AC110" s="681"/>
      <c r="AD110" s="681"/>
      <c r="AE110" s="681"/>
      <c r="AF110" s="47"/>
      <c r="AG110" s="174"/>
      <c r="AH110" s="146" t="str">
        <f>Order!BQ892</f>
        <v/>
      </c>
      <c r="AI110" s="150" t="b">
        <f>IF(COUNTIF($B$153:$AE$172,Order!BG892)&gt;0,TRUE,FALSE)</f>
        <v>1</v>
      </c>
      <c r="AJ110" s="170" t="e" cm="1">
        <f t="array" ref="AJ110">_xlfn.IFS(AND(AH110="ITEM",AH111="ITEM"),"THIN",AND(AH110="ITEM",AH111="HEADING"),"BLACK",AND(AH110="HEADING",AH111="ITEM"),FALSE)</f>
        <v>#N/A</v>
      </c>
      <c r="AK110" s="204"/>
      <c r="AL110" s="204"/>
    </row>
    <row r="111" spans="1:38" s="97" customFormat="1" ht="20.149999999999999" customHeight="1">
      <c r="A111" s="66"/>
      <c r="B111" s="201" t="str">
        <f>IF(AI111=TRUE,"* "&amp;IF(AND(AH111="ITEM",LEN(Order!BG893)&gt;30),LEFT(Order!BG893,30)&amp;"…",Order!BG893),IF(AND(AH111="ITEM",LEN(Order!BG893)&gt;30),LEFT(Order!BG893,30)&amp;"…",Order!BG893))</f>
        <v xml:space="preserve">* </v>
      </c>
      <c r="C111" s="66"/>
      <c r="D111" s="166"/>
      <c r="E111" s="166"/>
      <c r="F111" s="166"/>
      <c r="G111" s="166"/>
      <c r="H111" s="166"/>
      <c r="I111" s="166"/>
      <c r="J111" s="793" t="str">
        <f>IF(AH111="HEADING","",IF(Order!BP893=0,"",Order!BP893))</f>
        <v/>
      </c>
      <c r="K111" s="793"/>
      <c r="L111" s="793"/>
      <c r="M111" s="793"/>
      <c r="N111" s="791" t="str">
        <f>IF($AH111="HEADING",TEXT(Order!BH893,"DD-MM"),Order!BH893)</f>
        <v/>
      </c>
      <c r="O111" s="792"/>
      <c r="P111" s="786" t="str">
        <f>IF($AH111="HEADING",TEXT(Order!BI893,"DD-MM"),Order!BI893)</f>
        <v/>
      </c>
      <c r="Q111" s="790"/>
      <c r="R111" s="791" t="str">
        <f>IF($AH111="HEADING",TEXT(Order!BJ893,"DD-MM"),Order!BJ893)</f>
        <v/>
      </c>
      <c r="S111" s="792"/>
      <c r="T111" s="786" t="str">
        <f>IF($AH111="HEADING",TEXT(Order!BK893,"DD-MM"),Order!BK893)</f>
        <v/>
      </c>
      <c r="U111" s="790"/>
      <c r="V111" s="791" t="str">
        <f>IF($AH111="HEADING",TEXT(Order!BL893,"DD-MM"),Order!BL893)</f>
        <v/>
      </c>
      <c r="W111" s="792"/>
      <c r="X111" s="786" t="str">
        <f>IF($AH111="HEADING",TEXT(Order!BM893,"DD-MM"),Order!BM893)</f>
        <v/>
      </c>
      <c r="Y111" s="787"/>
      <c r="Z111" s="788" t="str">
        <f>IF($AH111="HEADING",TEXT(Order!BN893,"DD-MM"),Order!BN893)</f>
        <v/>
      </c>
      <c r="AA111" s="789"/>
      <c r="AB111" s="681" t="str">
        <f>IF(NOT(OR(AH111="HEADING",AH111="DATE")),Order!BO893,"")</f>
        <v/>
      </c>
      <c r="AC111" s="681"/>
      <c r="AD111" s="681"/>
      <c r="AE111" s="681"/>
      <c r="AF111" s="69"/>
      <c r="AG111" s="174"/>
      <c r="AH111" s="146" t="str">
        <f>Order!BQ893</f>
        <v/>
      </c>
      <c r="AI111" s="150" t="b">
        <f>IF(COUNTIF($B$153:$AE$172,Order!BG893)&gt;0,TRUE,FALSE)</f>
        <v>1</v>
      </c>
      <c r="AJ111" s="170" t="e" cm="1">
        <f t="array" ref="AJ111">_xlfn.IFS(AND(AH111="ITEM",AH112="ITEM"),"THIN",AND(AH111="ITEM",AH112="HEADING"),"BLACK",AND(AH111="HEADING",AH112="ITEM"),FALSE)</f>
        <v>#N/A</v>
      </c>
      <c r="AK111" s="204"/>
      <c r="AL111" s="204"/>
    </row>
    <row r="112" spans="1:38" s="97" customFormat="1" ht="20.149999999999999" customHeight="1">
      <c r="A112" s="66"/>
      <c r="B112" s="201" t="str">
        <f>IF(AI112=TRUE,"* "&amp;IF(AND(AH112="ITEM",LEN(Order!BG894)&gt;30),LEFT(Order!BG894,30)&amp;"…",Order!BG894),IF(AND(AH112="ITEM",LEN(Order!BG894)&gt;30),LEFT(Order!BG894,30)&amp;"…",Order!BG894))</f>
        <v xml:space="preserve">* </v>
      </c>
      <c r="C112" s="66"/>
      <c r="D112" s="166"/>
      <c r="E112" s="166"/>
      <c r="F112" s="166"/>
      <c r="G112" s="166"/>
      <c r="H112" s="166"/>
      <c r="I112" s="166"/>
      <c r="J112" s="793" t="str">
        <f>IF(AH112="HEADING","",IF(Order!BP894=0,"",Order!BP894))</f>
        <v/>
      </c>
      <c r="K112" s="793"/>
      <c r="L112" s="793"/>
      <c r="M112" s="793"/>
      <c r="N112" s="791" t="str">
        <f>IF($AH112="HEADING",TEXT(Order!BH894,"DD-MM"),Order!BH894)</f>
        <v/>
      </c>
      <c r="O112" s="792"/>
      <c r="P112" s="786" t="str">
        <f>IF($AH112="HEADING",TEXT(Order!BI894,"DD-MM"),Order!BI894)</f>
        <v/>
      </c>
      <c r="Q112" s="790"/>
      <c r="R112" s="791" t="str">
        <f>IF($AH112="HEADING",TEXT(Order!BJ894,"DD-MM"),Order!BJ894)</f>
        <v/>
      </c>
      <c r="S112" s="792"/>
      <c r="T112" s="786" t="str">
        <f>IF($AH112="HEADING",TEXT(Order!BK894,"DD-MM"),Order!BK894)</f>
        <v/>
      </c>
      <c r="U112" s="790"/>
      <c r="V112" s="791" t="str">
        <f>IF($AH112="HEADING",TEXT(Order!BL894,"DD-MM"),Order!BL894)</f>
        <v/>
      </c>
      <c r="W112" s="792"/>
      <c r="X112" s="786" t="str">
        <f>IF($AH112="HEADING",TEXT(Order!BM894,"DD-MM"),Order!BM894)</f>
        <v/>
      </c>
      <c r="Y112" s="787"/>
      <c r="Z112" s="788" t="str">
        <f>IF($AH112="HEADING",TEXT(Order!BN894,"DD-MM"),Order!BN894)</f>
        <v/>
      </c>
      <c r="AA112" s="789"/>
      <c r="AB112" s="681" t="str">
        <f>IF(NOT(OR(AH112="HEADING",AH112="DATE")),Order!BO894,"")</f>
        <v/>
      </c>
      <c r="AC112" s="681"/>
      <c r="AD112" s="681"/>
      <c r="AE112" s="681"/>
      <c r="AF112" s="47"/>
      <c r="AG112" s="174"/>
      <c r="AH112" s="146" t="str">
        <f>Order!BQ894</f>
        <v/>
      </c>
      <c r="AI112" s="150" t="b">
        <f>IF(COUNTIF($B$153:$AE$172,Order!BG894)&gt;0,TRUE,FALSE)</f>
        <v>1</v>
      </c>
      <c r="AJ112" s="170" t="e" cm="1">
        <f t="array" ref="AJ112">_xlfn.IFS(AND(AH112="ITEM",AH113="ITEM"),"THIN",AND(AH112="ITEM",AH113="HEADING"),"BLACK",AND(AH112="HEADING",AH113="ITEM"),FALSE)</f>
        <v>#N/A</v>
      </c>
      <c r="AK112" s="204"/>
      <c r="AL112" s="204"/>
    </row>
    <row r="113" spans="1:38" s="97" customFormat="1" ht="20.149999999999999" customHeight="1">
      <c r="A113" s="66"/>
      <c r="B113" s="201" t="str">
        <f>IF(AI113=TRUE,"* "&amp;IF(AND(AH113="ITEM",LEN(Order!BG895)&gt;30),LEFT(Order!BG895,30)&amp;"…",Order!BG895),IF(AND(AH113="ITEM",LEN(Order!BG895)&gt;30),LEFT(Order!BG895,30)&amp;"…",Order!BG895))</f>
        <v xml:space="preserve">* </v>
      </c>
      <c r="C113" s="66"/>
      <c r="D113" s="166"/>
      <c r="E113" s="166"/>
      <c r="F113" s="166"/>
      <c r="G113" s="166"/>
      <c r="H113" s="166"/>
      <c r="I113" s="166"/>
      <c r="J113" s="793" t="str">
        <f>IF(AH113="HEADING","",IF(Order!BP895=0,"",Order!BP895))</f>
        <v/>
      </c>
      <c r="K113" s="793"/>
      <c r="L113" s="793"/>
      <c r="M113" s="793"/>
      <c r="N113" s="791" t="str">
        <f>IF($AH113="HEADING",TEXT(Order!BH895,"DD-MM"),Order!BH895)</f>
        <v/>
      </c>
      <c r="O113" s="792"/>
      <c r="P113" s="786" t="str">
        <f>IF($AH113="HEADING",TEXT(Order!BI895,"DD-MM"),Order!BI895)</f>
        <v/>
      </c>
      <c r="Q113" s="790"/>
      <c r="R113" s="791" t="str">
        <f>IF($AH113="HEADING",TEXT(Order!BJ895,"DD-MM"),Order!BJ895)</f>
        <v/>
      </c>
      <c r="S113" s="792"/>
      <c r="T113" s="786" t="str">
        <f>IF($AH113="HEADING",TEXT(Order!BK895,"DD-MM"),Order!BK895)</f>
        <v/>
      </c>
      <c r="U113" s="790"/>
      <c r="V113" s="791" t="str">
        <f>IF($AH113="HEADING",TEXT(Order!BL895,"DD-MM"),Order!BL895)</f>
        <v/>
      </c>
      <c r="W113" s="792"/>
      <c r="X113" s="786" t="str">
        <f>IF($AH113="HEADING",TEXT(Order!BM895,"DD-MM"),Order!BM895)</f>
        <v/>
      </c>
      <c r="Y113" s="787"/>
      <c r="Z113" s="788" t="str">
        <f>IF($AH113="HEADING",TEXT(Order!BN895,"DD-MM"),Order!BN895)</f>
        <v/>
      </c>
      <c r="AA113" s="789"/>
      <c r="AB113" s="681" t="str">
        <f>IF(NOT(OR(AH113="HEADING",AH113="DATE")),Order!BO895,"")</f>
        <v/>
      </c>
      <c r="AC113" s="681"/>
      <c r="AD113" s="681"/>
      <c r="AE113" s="681"/>
      <c r="AF113" s="47"/>
      <c r="AG113" s="174"/>
      <c r="AH113" s="146" t="str">
        <f>Order!BQ895</f>
        <v/>
      </c>
      <c r="AI113" s="150" t="b">
        <f>IF(COUNTIF($B$153:$AE$172,Order!BG895)&gt;0,TRUE,FALSE)</f>
        <v>1</v>
      </c>
      <c r="AJ113" s="170" t="e" cm="1">
        <f t="array" ref="AJ113">_xlfn.IFS(AND(AH113="ITEM",AH114="ITEM"),"THIN",AND(AH113="ITEM",AH114="HEADING"),"BLACK",AND(AH113="HEADING",AH114="ITEM"),FALSE)</f>
        <v>#N/A</v>
      </c>
      <c r="AK113" s="204"/>
      <c r="AL113" s="204"/>
    </row>
    <row r="114" spans="1:38" s="97" customFormat="1" ht="20.149999999999999" customHeight="1">
      <c r="A114" s="66"/>
      <c r="B114" s="201" t="str">
        <f>IF(AI114=TRUE,"* "&amp;IF(AND(AH114="ITEM",LEN(Order!BG896)&gt;30),LEFT(Order!BG896,30)&amp;"…",Order!BG896),IF(AND(AH114="ITEM",LEN(Order!BG896)&gt;30),LEFT(Order!BG896,30)&amp;"…",Order!BG896))</f>
        <v xml:space="preserve">* </v>
      </c>
      <c r="C114" s="66"/>
      <c r="D114" s="166"/>
      <c r="E114" s="166"/>
      <c r="F114" s="166"/>
      <c r="G114" s="166"/>
      <c r="H114" s="166"/>
      <c r="I114" s="166"/>
      <c r="J114" s="793" t="str">
        <f>IF(AH114="HEADING","",IF(Order!BP896=0,"",Order!BP896))</f>
        <v/>
      </c>
      <c r="K114" s="793"/>
      <c r="L114" s="793"/>
      <c r="M114" s="793"/>
      <c r="N114" s="791" t="str">
        <f>IF($AH114="HEADING",TEXT(Order!BH896,"DD-MM"),Order!BH896)</f>
        <v/>
      </c>
      <c r="O114" s="792"/>
      <c r="P114" s="786" t="str">
        <f>IF($AH114="HEADING",TEXT(Order!BI896,"DD-MM"),Order!BI896)</f>
        <v/>
      </c>
      <c r="Q114" s="790"/>
      <c r="R114" s="791" t="str">
        <f>IF($AH114="HEADING",TEXT(Order!BJ896,"DD-MM"),Order!BJ896)</f>
        <v/>
      </c>
      <c r="S114" s="792"/>
      <c r="T114" s="786" t="str">
        <f>IF($AH114="HEADING",TEXT(Order!BK896,"DD-MM"),Order!BK896)</f>
        <v/>
      </c>
      <c r="U114" s="790"/>
      <c r="V114" s="791" t="str">
        <f>IF($AH114="HEADING",TEXT(Order!BL896,"DD-MM"),Order!BL896)</f>
        <v/>
      </c>
      <c r="W114" s="792"/>
      <c r="X114" s="786" t="str">
        <f>IF($AH114="HEADING",TEXT(Order!BM896,"DD-MM"),Order!BM896)</f>
        <v/>
      </c>
      <c r="Y114" s="787"/>
      <c r="Z114" s="788" t="str">
        <f>IF($AH114="HEADING",TEXT(Order!BN896,"DD-MM"),Order!BN896)</f>
        <v/>
      </c>
      <c r="AA114" s="789"/>
      <c r="AB114" s="681" t="str">
        <f>IF(NOT(OR(AH114="HEADING",AH114="DATE")),Order!BO896,"")</f>
        <v/>
      </c>
      <c r="AC114" s="681"/>
      <c r="AD114" s="681"/>
      <c r="AE114" s="681"/>
      <c r="AF114" s="69"/>
      <c r="AG114" s="174"/>
      <c r="AH114" s="146" t="str">
        <f>Order!BQ896</f>
        <v/>
      </c>
      <c r="AI114" s="150" t="b">
        <f>IF(COUNTIF($B$153:$AE$172,Order!BG896)&gt;0,TRUE,FALSE)</f>
        <v>1</v>
      </c>
      <c r="AJ114" s="170" t="e" cm="1">
        <f t="array" ref="AJ114">_xlfn.IFS(AND(AH114="ITEM",AH115="ITEM"),"THIN",AND(AH114="ITEM",AH115="HEADING"),"BLACK",AND(AH114="HEADING",AH115="ITEM"),FALSE)</f>
        <v>#N/A</v>
      </c>
      <c r="AK114" s="204"/>
      <c r="AL114" s="204"/>
    </row>
    <row r="115" spans="1:38" s="97" customFormat="1" ht="20.149999999999999" customHeight="1">
      <c r="A115" s="66"/>
      <c r="B115" s="201" t="str">
        <f>IF(AI115=TRUE,"* "&amp;IF(AND(AH115="ITEM",LEN(Order!BG897)&gt;30),LEFT(Order!BG897,30)&amp;"…",Order!BG897),IF(AND(AH115="ITEM",LEN(Order!BG897)&gt;30),LEFT(Order!BG897,30)&amp;"…",Order!BG897))</f>
        <v xml:space="preserve">* </v>
      </c>
      <c r="C115" s="66"/>
      <c r="D115" s="166"/>
      <c r="E115" s="166"/>
      <c r="F115" s="166"/>
      <c r="G115" s="166"/>
      <c r="H115" s="166"/>
      <c r="I115" s="166"/>
      <c r="J115" s="793" t="str">
        <f>IF(AH115="HEADING","",IF(Order!BP897=0,"",Order!BP897))</f>
        <v/>
      </c>
      <c r="K115" s="793"/>
      <c r="L115" s="793"/>
      <c r="M115" s="793"/>
      <c r="N115" s="791" t="str">
        <f>IF($AH115="HEADING",TEXT(Order!BH897,"DD-MM"),Order!BH897)</f>
        <v/>
      </c>
      <c r="O115" s="792"/>
      <c r="P115" s="786" t="str">
        <f>IF($AH115="HEADING",TEXT(Order!BI897,"DD-MM"),Order!BI897)</f>
        <v/>
      </c>
      <c r="Q115" s="790"/>
      <c r="R115" s="791" t="str">
        <f>IF($AH115="HEADING",TEXT(Order!BJ897,"DD-MM"),Order!BJ897)</f>
        <v/>
      </c>
      <c r="S115" s="792"/>
      <c r="T115" s="786" t="str">
        <f>IF($AH115="HEADING",TEXT(Order!BK897,"DD-MM"),Order!BK897)</f>
        <v/>
      </c>
      <c r="U115" s="790"/>
      <c r="V115" s="791" t="str">
        <f>IF($AH115="HEADING",TEXT(Order!BL897,"DD-MM"),Order!BL897)</f>
        <v/>
      </c>
      <c r="W115" s="792"/>
      <c r="X115" s="786" t="str">
        <f>IF($AH115="HEADING",TEXT(Order!BM897,"DD-MM"),Order!BM897)</f>
        <v/>
      </c>
      <c r="Y115" s="787"/>
      <c r="Z115" s="788" t="str">
        <f>IF($AH115="HEADING",TEXT(Order!BN897,"DD-MM"),Order!BN897)</f>
        <v/>
      </c>
      <c r="AA115" s="789"/>
      <c r="AB115" s="681" t="str">
        <f>IF(NOT(OR(AH115="HEADING",AH115="DATE")),Order!BO897,"")</f>
        <v/>
      </c>
      <c r="AC115" s="681"/>
      <c r="AD115" s="681"/>
      <c r="AE115" s="681"/>
      <c r="AF115" s="47"/>
      <c r="AG115" s="174"/>
      <c r="AH115" s="146" t="str">
        <f>Order!BQ897</f>
        <v/>
      </c>
      <c r="AI115" s="150" t="b">
        <f>IF(COUNTIF($B$153:$AE$172,Order!BG897)&gt;0,TRUE,FALSE)</f>
        <v>1</v>
      </c>
      <c r="AJ115" s="170" t="e" cm="1">
        <f t="array" ref="AJ115">_xlfn.IFS(AND(AH115="ITEM",AH116="ITEM"),"THIN",AND(AH115="ITEM",AH116="HEADING"),"BLACK",AND(AH115="HEADING",AH116="ITEM"),FALSE)</f>
        <v>#N/A</v>
      </c>
      <c r="AK115" s="204"/>
      <c r="AL115" s="204"/>
    </row>
    <row r="116" spans="1:38" s="97" customFormat="1" ht="20.149999999999999" customHeight="1">
      <c r="A116" s="66"/>
      <c r="B116" s="201" t="str">
        <f>IF(AI116=TRUE,"* "&amp;IF(AND(AH116="ITEM",LEN(Order!BG898)&gt;30),LEFT(Order!BG898,30)&amp;"…",Order!BG898),IF(AND(AH116="ITEM",LEN(Order!BG898)&gt;30),LEFT(Order!BG898,30)&amp;"…",Order!BG898))</f>
        <v xml:space="preserve">* </v>
      </c>
      <c r="C116" s="66"/>
      <c r="D116" s="166"/>
      <c r="E116" s="166"/>
      <c r="F116" s="166"/>
      <c r="G116" s="166"/>
      <c r="H116" s="166"/>
      <c r="I116" s="166"/>
      <c r="J116" s="793" t="str">
        <f>IF(AH116="HEADING","",IF(Order!BP898=0,"",Order!BP898))</f>
        <v/>
      </c>
      <c r="K116" s="793"/>
      <c r="L116" s="793"/>
      <c r="M116" s="793"/>
      <c r="N116" s="791" t="str">
        <f>IF($AH116="HEADING",TEXT(Order!BH898,"DD-MM"),Order!BH898)</f>
        <v/>
      </c>
      <c r="O116" s="792"/>
      <c r="P116" s="786" t="str">
        <f>IF($AH116="HEADING",TEXT(Order!BI898,"DD-MM"),Order!BI898)</f>
        <v/>
      </c>
      <c r="Q116" s="790"/>
      <c r="R116" s="791" t="str">
        <f>IF($AH116="HEADING",TEXT(Order!BJ898,"DD-MM"),Order!BJ898)</f>
        <v/>
      </c>
      <c r="S116" s="792"/>
      <c r="T116" s="786" t="str">
        <f>IF($AH116="HEADING",TEXT(Order!BK898,"DD-MM"),Order!BK898)</f>
        <v/>
      </c>
      <c r="U116" s="790"/>
      <c r="V116" s="791" t="str">
        <f>IF($AH116="HEADING",TEXT(Order!BL898,"DD-MM"),Order!BL898)</f>
        <v/>
      </c>
      <c r="W116" s="792"/>
      <c r="X116" s="786" t="str">
        <f>IF($AH116="HEADING",TEXT(Order!BM898,"DD-MM"),Order!BM898)</f>
        <v/>
      </c>
      <c r="Y116" s="787"/>
      <c r="Z116" s="788" t="str">
        <f>IF($AH116="HEADING",TEXT(Order!BN898,"DD-MM"),Order!BN898)</f>
        <v/>
      </c>
      <c r="AA116" s="789"/>
      <c r="AB116" s="681" t="str">
        <f>IF(NOT(OR(AH116="HEADING",AH116="DATE")),Order!BO898,"")</f>
        <v/>
      </c>
      <c r="AC116" s="681"/>
      <c r="AD116" s="681"/>
      <c r="AE116" s="681"/>
      <c r="AF116" s="47"/>
      <c r="AG116" s="174"/>
      <c r="AH116" s="146" t="str">
        <f>Order!BQ898</f>
        <v/>
      </c>
      <c r="AI116" s="150" t="b">
        <f>IF(COUNTIF($B$153:$AE$172,Order!BG898)&gt;0,TRUE,FALSE)</f>
        <v>1</v>
      </c>
      <c r="AJ116" s="170" t="e" cm="1">
        <f t="array" ref="AJ116">_xlfn.IFS(AND(AH116="ITEM",AH117="ITEM"),"THIN",AND(AH116="ITEM",AH117="HEADING"),"BLACK",AND(AH116="HEADING",AH117="ITEM"),FALSE)</f>
        <v>#N/A</v>
      </c>
      <c r="AK116" s="204"/>
      <c r="AL116" s="204"/>
    </row>
    <row r="117" spans="1:38" s="97" customFormat="1" ht="20.149999999999999" customHeight="1">
      <c r="A117" s="66"/>
      <c r="B117" s="201" t="str">
        <f>IF(AI117=TRUE,"* "&amp;IF(AND(AH117="ITEM",LEN(Order!BG899)&gt;30),LEFT(Order!BG899,30)&amp;"…",Order!BG899),IF(AND(AH117="ITEM",LEN(Order!BG899)&gt;30),LEFT(Order!BG899,30)&amp;"…",Order!BG899))</f>
        <v xml:space="preserve">* </v>
      </c>
      <c r="C117" s="66"/>
      <c r="D117" s="166"/>
      <c r="E117" s="166"/>
      <c r="F117" s="166"/>
      <c r="G117" s="166"/>
      <c r="H117" s="166"/>
      <c r="I117" s="166"/>
      <c r="J117" s="793" t="str">
        <f>IF(AH117="HEADING","",IF(Order!BP899=0,"",Order!BP899))</f>
        <v/>
      </c>
      <c r="K117" s="793"/>
      <c r="L117" s="793"/>
      <c r="M117" s="793"/>
      <c r="N117" s="791" t="str">
        <f>IF($AH117="HEADING",TEXT(Order!BH899,"DD-MM"),Order!BH899)</f>
        <v/>
      </c>
      <c r="O117" s="792"/>
      <c r="P117" s="786" t="str">
        <f>IF($AH117="HEADING",TEXT(Order!BI899,"DD-MM"),Order!BI899)</f>
        <v/>
      </c>
      <c r="Q117" s="790"/>
      <c r="R117" s="791" t="str">
        <f>IF($AH117="HEADING",TEXT(Order!BJ899,"DD-MM"),Order!BJ899)</f>
        <v/>
      </c>
      <c r="S117" s="792"/>
      <c r="T117" s="786" t="str">
        <f>IF($AH117="HEADING",TEXT(Order!BK899,"DD-MM"),Order!BK899)</f>
        <v/>
      </c>
      <c r="U117" s="790"/>
      <c r="V117" s="791" t="str">
        <f>IF($AH117="HEADING",TEXT(Order!BL899,"DD-MM"),Order!BL899)</f>
        <v/>
      </c>
      <c r="W117" s="792"/>
      <c r="X117" s="786" t="str">
        <f>IF($AH117="HEADING",TEXT(Order!BM899,"DD-MM"),Order!BM899)</f>
        <v/>
      </c>
      <c r="Y117" s="787"/>
      <c r="Z117" s="788" t="str">
        <f>IF($AH117="HEADING",TEXT(Order!BN899,"DD-MM"),Order!BN899)</f>
        <v/>
      </c>
      <c r="AA117" s="789"/>
      <c r="AB117" s="681" t="str">
        <f>IF(NOT(OR(AH117="HEADING",AH117="DATE")),Order!BO899,"")</f>
        <v/>
      </c>
      <c r="AC117" s="681"/>
      <c r="AD117" s="681"/>
      <c r="AE117" s="681"/>
      <c r="AF117" s="69"/>
      <c r="AG117" s="174"/>
      <c r="AH117" s="146" t="str">
        <f>Order!BQ899</f>
        <v/>
      </c>
      <c r="AI117" s="150" t="b">
        <f>IF(COUNTIF($B$153:$AE$172,Order!BG899)&gt;0,TRUE,FALSE)</f>
        <v>1</v>
      </c>
      <c r="AJ117" s="170" t="e" cm="1">
        <f t="array" ref="AJ117">_xlfn.IFS(AND(AH117="ITEM",AH118="ITEM"),"THIN",AND(AH117="ITEM",AH118="HEADING"),"BLACK",AND(AH117="HEADING",AH118="ITEM"),FALSE)</f>
        <v>#N/A</v>
      </c>
      <c r="AK117" s="204"/>
      <c r="AL117" s="204"/>
    </row>
    <row r="118" spans="1:38" s="97" customFormat="1" ht="20.149999999999999" customHeight="1">
      <c r="A118" s="66"/>
      <c r="B118" s="201" t="str">
        <f>IF(AI118=TRUE,"* "&amp;IF(AND(AH118="ITEM",LEN(Order!BG900)&gt;30),LEFT(Order!BG900,30)&amp;"…",Order!BG900),IF(AND(AH118="ITEM",LEN(Order!BG900)&gt;30),LEFT(Order!BG900,30)&amp;"…",Order!BG900))</f>
        <v xml:space="preserve">* </v>
      </c>
      <c r="C118" s="66"/>
      <c r="D118" s="166"/>
      <c r="E118" s="166"/>
      <c r="F118" s="166"/>
      <c r="G118" s="166"/>
      <c r="H118" s="166"/>
      <c r="I118" s="166"/>
      <c r="J118" s="793" t="str">
        <f>IF(AH118="HEADING","",IF(Order!BP900=0,"",Order!BP900))</f>
        <v/>
      </c>
      <c r="K118" s="793"/>
      <c r="L118" s="793"/>
      <c r="M118" s="793"/>
      <c r="N118" s="791" t="str">
        <f>IF($AH118="HEADING",TEXT(Order!BH900,"DD-MM"),Order!BH900)</f>
        <v/>
      </c>
      <c r="O118" s="792"/>
      <c r="P118" s="786" t="str">
        <f>IF($AH118="HEADING",TEXT(Order!BI900,"DD-MM"),Order!BI900)</f>
        <v/>
      </c>
      <c r="Q118" s="790"/>
      <c r="R118" s="791" t="str">
        <f>IF($AH118="HEADING",TEXT(Order!BJ900,"DD-MM"),Order!BJ900)</f>
        <v/>
      </c>
      <c r="S118" s="792"/>
      <c r="T118" s="786" t="str">
        <f>IF($AH118="HEADING",TEXT(Order!BK900,"DD-MM"),Order!BK900)</f>
        <v/>
      </c>
      <c r="U118" s="790"/>
      <c r="V118" s="791" t="str">
        <f>IF($AH118="HEADING",TEXT(Order!BL900,"DD-MM"),Order!BL900)</f>
        <v/>
      </c>
      <c r="W118" s="792"/>
      <c r="X118" s="786" t="str">
        <f>IF($AH118="HEADING",TEXT(Order!BM900,"DD-MM"),Order!BM900)</f>
        <v/>
      </c>
      <c r="Y118" s="787"/>
      <c r="Z118" s="788" t="str">
        <f>IF($AH118="HEADING",TEXT(Order!BN900,"DD-MM"),Order!BN900)</f>
        <v/>
      </c>
      <c r="AA118" s="789"/>
      <c r="AB118" s="681" t="str">
        <f>IF(NOT(OR(AH118="HEADING",AH118="DATE")),Order!BO900,"")</f>
        <v/>
      </c>
      <c r="AC118" s="681"/>
      <c r="AD118" s="681"/>
      <c r="AE118" s="681"/>
      <c r="AF118" s="47"/>
      <c r="AG118" s="174"/>
      <c r="AH118" s="146" t="str">
        <f>Order!BQ900</f>
        <v/>
      </c>
      <c r="AI118" s="150" t="b">
        <f>IF(COUNTIF($B$153:$AE$172,Order!BG900)&gt;0,TRUE,FALSE)</f>
        <v>1</v>
      </c>
      <c r="AJ118" s="170" t="e" cm="1">
        <f t="array" ref="AJ118">_xlfn.IFS(AND(AH118="ITEM",AH119="ITEM"),"THIN",AND(AH118="ITEM",AH119="HEADING"),"BLACK",AND(AH118="HEADING",AH119="ITEM"),FALSE)</f>
        <v>#N/A</v>
      </c>
      <c r="AK118" s="204"/>
      <c r="AL118" s="204"/>
    </row>
    <row r="119" spans="1:38" s="97" customFormat="1" ht="20.149999999999999" customHeight="1">
      <c r="A119" s="66"/>
      <c r="B119" s="201" t="str">
        <f>IF(AI119=TRUE,"* "&amp;IF(AND(AH119="ITEM",LEN(Order!BG901)&gt;30),LEFT(Order!BG901,30)&amp;"…",Order!BG901),IF(AND(AH119="ITEM",LEN(Order!BG901)&gt;30),LEFT(Order!BG901,30)&amp;"…",Order!BG901))</f>
        <v xml:space="preserve">* </v>
      </c>
      <c r="C119" s="66"/>
      <c r="D119" s="166"/>
      <c r="E119" s="166"/>
      <c r="F119" s="166"/>
      <c r="G119" s="166"/>
      <c r="H119" s="166"/>
      <c r="I119" s="166"/>
      <c r="J119" s="793" t="str">
        <f>IF(AH119="HEADING","",IF(Order!BP901=0,"",Order!BP901))</f>
        <v/>
      </c>
      <c r="K119" s="793"/>
      <c r="L119" s="793"/>
      <c r="M119" s="793"/>
      <c r="N119" s="791" t="str">
        <f>IF($AH119="HEADING",TEXT(Order!BH901,"DD-MM"),Order!BH901)</f>
        <v/>
      </c>
      <c r="O119" s="792"/>
      <c r="P119" s="786" t="str">
        <f>IF($AH119="HEADING",TEXT(Order!BI901,"DD-MM"),Order!BI901)</f>
        <v/>
      </c>
      <c r="Q119" s="790"/>
      <c r="R119" s="791" t="str">
        <f>IF($AH119="HEADING",TEXT(Order!BJ901,"DD-MM"),Order!BJ901)</f>
        <v/>
      </c>
      <c r="S119" s="792"/>
      <c r="T119" s="786" t="str">
        <f>IF($AH119="HEADING",TEXT(Order!BK901,"DD-MM"),Order!BK901)</f>
        <v/>
      </c>
      <c r="U119" s="790"/>
      <c r="V119" s="791" t="str">
        <f>IF($AH119="HEADING",TEXT(Order!BL901,"DD-MM"),Order!BL901)</f>
        <v/>
      </c>
      <c r="W119" s="792"/>
      <c r="X119" s="786" t="str">
        <f>IF($AH119="HEADING",TEXT(Order!BM901,"DD-MM"),Order!BM901)</f>
        <v/>
      </c>
      <c r="Y119" s="787"/>
      <c r="Z119" s="788" t="str">
        <f>IF($AH119="HEADING",TEXT(Order!BN901,"DD-MM"),Order!BN901)</f>
        <v/>
      </c>
      <c r="AA119" s="789"/>
      <c r="AB119" s="681" t="str">
        <f>IF(NOT(OR(AH119="HEADING",AH119="DATE")),Order!BO901,"")</f>
        <v/>
      </c>
      <c r="AC119" s="681"/>
      <c r="AD119" s="681"/>
      <c r="AE119" s="681"/>
      <c r="AF119" s="47"/>
      <c r="AG119" s="174"/>
      <c r="AH119" s="146" t="str">
        <f>Order!BQ901</f>
        <v/>
      </c>
      <c r="AI119" s="150" t="b">
        <f>IF(COUNTIF($B$153:$AE$172,Order!BG901)&gt;0,TRUE,FALSE)</f>
        <v>1</v>
      </c>
      <c r="AJ119" s="170" t="e" cm="1">
        <f t="array" ref="AJ119">_xlfn.IFS(AND(AH119="ITEM",AH120="ITEM"),"THIN",AND(AH119="ITEM",AH120="HEADING"),"BLACK",AND(AH119="HEADING",AH120="ITEM"),FALSE)</f>
        <v>#N/A</v>
      </c>
      <c r="AK119" s="204"/>
      <c r="AL119" s="204"/>
    </row>
    <row r="120" spans="1:38" s="97" customFormat="1" ht="20.149999999999999" customHeight="1">
      <c r="A120" s="66"/>
      <c r="B120" s="201" t="str">
        <f>IF(AI120=TRUE,"* "&amp;IF(AND(AH120="ITEM",LEN(Order!BG902)&gt;30),LEFT(Order!BG902,30)&amp;"…",Order!BG902),IF(AND(AH120="ITEM",LEN(Order!BG902)&gt;30),LEFT(Order!BG902,30)&amp;"…",Order!BG902))</f>
        <v xml:space="preserve">* </v>
      </c>
      <c r="C120" s="66"/>
      <c r="D120" s="166"/>
      <c r="E120" s="166"/>
      <c r="F120" s="166"/>
      <c r="G120" s="166"/>
      <c r="H120" s="166"/>
      <c r="I120" s="166"/>
      <c r="J120" s="793" t="str">
        <f>IF(AH120="HEADING","",IF(Order!BP902=0,"",Order!BP902))</f>
        <v/>
      </c>
      <c r="K120" s="793"/>
      <c r="L120" s="793"/>
      <c r="M120" s="793"/>
      <c r="N120" s="791" t="str">
        <f>IF($AH120="HEADING",TEXT(Order!BH902,"DD-MM"),Order!BH902)</f>
        <v/>
      </c>
      <c r="O120" s="792"/>
      <c r="P120" s="786" t="str">
        <f>IF($AH120="HEADING",TEXT(Order!BI902,"DD-MM"),Order!BI902)</f>
        <v/>
      </c>
      <c r="Q120" s="790"/>
      <c r="R120" s="791" t="str">
        <f>IF($AH120="HEADING",TEXT(Order!BJ902,"DD-MM"),Order!BJ902)</f>
        <v/>
      </c>
      <c r="S120" s="792"/>
      <c r="T120" s="786" t="str">
        <f>IF($AH120="HEADING",TEXT(Order!BK902,"DD-MM"),Order!BK902)</f>
        <v/>
      </c>
      <c r="U120" s="790"/>
      <c r="V120" s="791" t="str">
        <f>IF($AH120="HEADING",TEXT(Order!BL902,"DD-MM"),Order!BL902)</f>
        <v/>
      </c>
      <c r="W120" s="792"/>
      <c r="X120" s="786" t="str">
        <f>IF($AH120="HEADING",TEXT(Order!BM902,"DD-MM"),Order!BM902)</f>
        <v/>
      </c>
      <c r="Y120" s="787"/>
      <c r="Z120" s="788" t="str">
        <f>IF($AH120="HEADING",TEXT(Order!BN902,"DD-MM"),Order!BN902)</f>
        <v/>
      </c>
      <c r="AA120" s="789"/>
      <c r="AB120" s="681" t="str">
        <f>IF(NOT(OR(AH120="HEADING",AH120="DATE")),Order!BO902,"")</f>
        <v/>
      </c>
      <c r="AC120" s="681"/>
      <c r="AD120" s="681"/>
      <c r="AE120" s="681"/>
      <c r="AF120" s="69"/>
      <c r="AG120" s="174"/>
      <c r="AH120" s="146" t="str">
        <f>Order!BQ902</f>
        <v/>
      </c>
      <c r="AI120" s="150" t="b">
        <f>IF(COUNTIF($B$153:$AE$172,Order!BG902)&gt;0,TRUE,FALSE)</f>
        <v>1</v>
      </c>
      <c r="AJ120" s="170" t="e" cm="1">
        <f t="array" ref="AJ120">_xlfn.IFS(AND(AH120="ITEM",AH121="ITEM"),"THIN",AND(AH120="ITEM",AH121="HEADING"),"BLACK",AND(AH120="HEADING",AH121="ITEM"),FALSE)</f>
        <v>#N/A</v>
      </c>
      <c r="AK120" s="204"/>
      <c r="AL120" s="204"/>
    </row>
    <row r="121" spans="1:38" s="97" customFormat="1" ht="20.149999999999999" customHeight="1">
      <c r="A121" s="66"/>
      <c r="B121" s="201" t="str">
        <f>IF(AI121=TRUE,"* "&amp;IF(AND(AH121="ITEM",LEN(Order!BG903)&gt;30),LEFT(Order!BG903,30)&amp;"…",Order!BG903),IF(AND(AH121="ITEM",LEN(Order!BG903)&gt;30),LEFT(Order!BG903,30)&amp;"…",Order!BG903))</f>
        <v xml:space="preserve">* </v>
      </c>
      <c r="C121" s="66"/>
      <c r="D121" s="166"/>
      <c r="E121" s="166"/>
      <c r="F121" s="166"/>
      <c r="G121" s="166"/>
      <c r="H121" s="166"/>
      <c r="I121" s="166"/>
      <c r="J121" s="793" t="str">
        <f>IF(AH121="HEADING","",IF(Order!BP903=0,"",Order!BP903))</f>
        <v/>
      </c>
      <c r="K121" s="793"/>
      <c r="L121" s="793"/>
      <c r="M121" s="793"/>
      <c r="N121" s="791" t="str">
        <f>IF($AH121="HEADING",TEXT(Order!BH903,"DD-MM"),Order!BH903)</f>
        <v/>
      </c>
      <c r="O121" s="792"/>
      <c r="P121" s="786" t="str">
        <f>IF($AH121="HEADING",TEXT(Order!BI903,"DD-MM"),Order!BI903)</f>
        <v/>
      </c>
      <c r="Q121" s="790"/>
      <c r="R121" s="791" t="str">
        <f>IF($AH121="HEADING",TEXT(Order!BJ903,"DD-MM"),Order!BJ903)</f>
        <v/>
      </c>
      <c r="S121" s="792"/>
      <c r="T121" s="786" t="str">
        <f>IF($AH121="HEADING",TEXT(Order!BK903,"DD-MM"),Order!BK903)</f>
        <v/>
      </c>
      <c r="U121" s="790"/>
      <c r="V121" s="791" t="str">
        <f>IF($AH121="HEADING",TEXT(Order!BL903,"DD-MM"),Order!BL903)</f>
        <v/>
      </c>
      <c r="W121" s="792"/>
      <c r="X121" s="786" t="str">
        <f>IF($AH121="HEADING",TEXT(Order!BM903,"DD-MM"),Order!BM903)</f>
        <v/>
      </c>
      <c r="Y121" s="787"/>
      <c r="Z121" s="788" t="str">
        <f>IF($AH121="HEADING",TEXT(Order!BN903,"DD-MM"),Order!BN903)</f>
        <v/>
      </c>
      <c r="AA121" s="789"/>
      <c r="AB121" s="681" t="str">
        <f>IF(NOT(OR(AH121="HEADING",AH121="DATE")),Order!BO903,"")</f>
        <v/>
      </c>
      <c r="AC121" s="681"/>
      <c r="AD121" s="681"/>
      <c r="AE121" s="681"/>
      <c r="AF121" s="47"/>
      <c r="AG121" s="174"/>
      <c r="AH121" s="146" t="str">
        <f>Order!BQ903</f>
        <v/>
      </c>
      <c r="AI121" s="150" t="b">
        <f>IF(COUNTIF($B$153:$AE$172,Order!BG903)&gt;0,TRUE,FALSE)</f>
        <v>1</v>
      </c>
      <c r="AJ121" s="170" t="e" cm="1">
        <f t="array" ref="AJ121">_xlfn.IFS(AND(AH121="ITEM",AH122="ITEM"),"THIN",AND(AH121="ITEM",AH122="HEADING"),"BLACK",AND(AH121="HEADING",AH122="ITEM"),FALSE)</f>
        <v>#N/A</v>
      </c>
      <c r="AK121" s="204"/>
      <c r="AL121" s="204"/>
    </row>
    <row r="122" spans="1:38" s="97" customFormat="1" ht="20.149999999999999" customHeight="1">
      <c r="A122" s="66"/>
      <c r="B122" s="201" t="str">
        <f>IF(AI122=TRUE,"* "&amp;IF(AND(AH122="ITEM",LEN(Order!BG904)&gt;30),LEFT(Order!BG904,30)&amp;"…",Order!BG904),IF(AND(AH122="ITEM",LEN(Order!BG904)&gt;30),LEFT(Order!BG904,30)&amp;"…",Order!BG904))</f>
        <v xml:space="preserve">* </v>
      </c>
      <c r="C122" s="66"/>
      <c r="D122" s="166"/>
      <c r="E122" s="166"/>
      <c r="F122" s="166"/>
      <c r="G122" s="166"/>
      <c r="H122" s="166"/>
      <c r="I122" s="166"/>
      <c r="J122" s="793" t="str">
        <f>IF(AH122="HEADING","",IF(Order!BP904=0,"",Order!BP904))</f>
        <v/>
      </c>
      <c r="K122" s="793"/>
      <c r="L122" s="793"/>
      <c r="M122" s="793"/>
      <c r="N122" s="791" t="str">
        <f>IF($AH122="HEADING",TEXT(Order!BH904,"DD-MM"),Order!BH904)</f>
        <v/>
      </c>
      <c r="O122" s="792"/>
      <c r="P122" s="786" t="str">
        <f>IF($AH122="HEADING",TEXT(Order!BI904,"DD-MM"),Order!BI904)</f>
        <v/>
      </c>
      <c r="Q122" s="790"/>
      <c r="R122" s="791" t="str">
        <f>IF($AH122="HEADING",TEXT(Order!BJ904,"DD-MM"),Order!BJ904)</f>
        <v/>
      </c>
      <c r="S122" s="792"/>
      <c r="T122" s="786" t="str">
        <f>IF($AH122="HEADING",TEXT(Order!BK904,"DD-MM"),Order!BK904)</f>
        <v/>
      </c>
      <c r="U122" s="790"/>
      <c r="V122" s="791" t="str">
        <f>IF($AH122="HEADING",TEXT(Order!BL904,"DD-MM"),Order!BL904)</f>
        <v/>
      </c>
      <c r="W122" s="792"/>
      <c r="X122" s="786" t="str">
        <f>IF($AH122="HEADING",TEXT(Order!BM904,"DD-MM"),Order!BM904)</f>
        <v/>
      </c>
      <c r="Y122" s="787"/>
      <c r="Z122" s="788" t="str">
        <f>IF($AH122="HEADING",TEXT(Order!BN904,"DD-MM"),Order!BN904)</f>
        <v/>
      </c>
      <c r="AA122" s="789"/>
      <c r="AB122" s="681" t="str">
        <f>IF(NOT(OR(AH122="HEADING",AH122="DATE")),Order!BO904,"")</f>
        <v/>
      </c>
      <c r="AC122" s="681"/>
      <c r="AD122" s="681"/>
      <c r="AE122" s="681"/>
      <c r="AF122" s="47"/>
      <c r="AG122" s="174"/>
      <c r="AH122" s="146" t="str">
        <f>Order!BQ904</f>
        <v/>
      </c>
      <c r="AI122" s="150" t="b">
        <f>IF(COUNTIF($B$153:$AE$172,Order!BG904)&gt;0,TRUE,FALSE)</f>
        <v>1</v>
      </c>
      <c r="AJ122" s="170" t="e" cm="1">
        <f t="array" ref="AJ122">_xlfn.IFS(AND(AH122="ITEM",AH123="ITEM"),"THIN",AND(AH122="ITEM",AH123="HEADING"),"BLACK",AND(AH122="HEADING",AH123="ITEM"),FALSE)</f>
        <v>#N/A</v>
      </c>
      <c r="AK122" s="204"/>
      <c r="AL122" s="204"/>
    </row>
    <row r="123" spans="1:38" s="97" customFormat="1" ht="20.149999999999999" customHeight="1">
      <c r="A123" s="66"/>
      <c r="B123" s="201" t="str">
        <f>IF(AI123=TRUE,"* "&amp;IF(AND(AH123="ITEM",LEN(Order!BG905)&gt;30),LEFT(Order!BG905,30)&amp;"…",Order!BG905),IF(AND(AH123="ITEM",LEN(Order!BG905)&gt;30),LEFT(Order!BG905,30)&amp;"…",Order!BG905))</f>
        <v xml:space="preserve">* </v>
      </c>
      <c r="C123" s="66"/>
      <c r="D123" s="166"/>
      <c r="E123" s="166"/>
      <c r="F123" s="166"/>
      <c r="G123" s="166"/>
      <c r="H123" s="166"/>
      <c r="I123" s="166"/>
      <c r="J123" s="793" t="str">
        <f>IF(AH123="HEADING","",IF(Order!BP905=0,"",Order!BP905))</f>
        <v/>
      </c>
      <c r="K123" s="793"/>
      <c r="L123" s="793"/>
      <c r="M123" s="793"/>
      <c r="N123" s="791" t="str">
        <f>IF($AH123="HEADING",TEXT(Order!BH905,"DD-MM"),Order!BH905)</f>
        <v/>
      </c>
      <c r="O123" s="792"/>
      <c r="P123" s="786" t="str">
        <f>IF($AH123="HEADING",TEXT(Order!BI905,"DD-MM"),Order!BI905)</f>
        <v/>
      </c>
      <c r="Q123" s="790"/>
      <c r="R123" s="791" t="str">
        <f>IF($AH123="HEADING",TEXT(Order!BJ905,"DD-MM"),Order!BJ905)</f>
        <v/>
      </c>
      <c r="S123" s="792"/>
      <c r="T123" s="786" t="str">
        <f>IF($AH123="HEADING",TEXT(Order!BK905,"DD-MM"),Order!BK905)</f>
        <v/>
      </c>
      <c r="U123" s="790"/>
      <c r="V123" s="791" t="str">
        <f>IF($AH123="HEADING",TEXT(Order!BL905,"DD-MM"),Order!BL905)</f>
        <v/>
      </c>
      <c r="W123" s="792"/>
      <c r="X123" s="786" t="str">
        <f>IF($AH123="HEADING",TEXT(Order!BM905,"DD-MM"),Order!BM905)</f>
        <v/>
      </c>
      <c r="Y123" s="787"/>
      <c r="Z123" s="788" t="str">
        <f>IF($AH123="HEADING",TEXT(Order!BN905,"DD-MM"),Order!BN905)</f>
        <v/>
      </c>
      <c r="AA123" s="789"/>
      <c r="AB123" s="681" t="str">
        <f>IF(NOT(OR(AH123="HEADING",AH123="DATE")),Order!BO905,"")</f>
        <v/>
      </c>
      <c r="AC123" s="681"/>
      <c r="AD123" s="681"/>
      <c r="AE123" s="681"/>
      <c r="AF123" s="69"/>
      <c r="AG123" s="174"/>
      <c r="AH123" s="146" t="str">
        <f>Order!BQ905</f>
        <v/>
      </c>
      <c r="AI123" s="150" t="b">
        <f>IF(COUNTIF($B$153:$AE$172,Order!BG905)&gt;0,TRUE,FALSE)</f>
        <v>1</v>
      </c>
      <c r="AJ123" s="170" t="e" cm="1">
        <f t="array" ref="AJ123">_xlfn.IFS(AND(AH123="ITEM",AH124="ITEM"),"THIN",AND(AH123="ITEM",AH124="HEADING"),"BLACK",AND(AH123="HEADING",AH124="ITEM"),FALSE)</f>
        <v>#N/A</v>
      </c>
      <c r="AK123" s="204"/>
      <c r="AL123" s="204"/>
    </row>
    <row r="124" spans="1:38" s="97" customFormat="1" ht="20.149999999999999" customHeight="1">
      <c r="A124" s="66"/>
      <c r="B124" s="201" t="str">
        <f>IF(AI124=TRUE,"* "&amp;IF(AND(AH124="ITEM",LEN(Order!BG906)&gt;30),LEFT(Order!BG906,30)&amp;"…",Order!BG906),IF(AND(AH124="ITEM",LEN(Order!BG906)&gt;30),LEFT(Order!BG906,30)&amp;"…",Order!BG906))</f>
        <v xml:space="preserve">* </v>
      </c>
      <c r="C124" s="66"/>
      <c r="D124" s="166"/>
      <c r="E124" s="166"/>
      <c r="F124" s="166"/>
      <c r="G124" s="166"/>
      <c r="H124" s="166"/>
      <c r="I124" s="166"/>
      <c r="J124" s="793" t="str">
        <f>IF(AH124="HEADING","",IF(Order!BP906=0,"",Order!BP906))</f>
        <v/>
      </c>
      <c r="K124" s="793"/>
      <c r="L124" s="793"/>
      <c r="M124" s="793"/>
      <c r="N124" s="791" t="str">
        <f>IF($AH124="HEADING",TEXT(Order!BH906,"DD-MM"),Order!BH906)</f>
        <v/>
      </c>
      <c r="O124" s="792"/>
      <c r="P124" s="786" t="str">
        <f>IF($AH124="HEADING",TEXT(Order!BI906,"DD-MM"),Order!BI906)</f>
        <v/>
      </c>
      <c r="Q124" s="790"/>
      <c r="R124" s="791" t="str">
        <f>IF($AH124="HEADING",TEXT(Order!BJ906,"DD-MM"),Order!BJ906)</f>
        <v/>
      </c>
      <c r="S124" s="792"/>
      <c r="T124" s="786" t="str">
        <f>IF($AH124="HEADING",TEXT(Order!BK906,"DD-MM"),Order!BK906)</f>
        <v/>
      </c>
      <c r="U124" s="790"/>
      <c r="V124" s="791" t="str">
        <f>IF($AH124="HEADING",TEXT(Order!BL906,"DD-MM"),Order!BL906)</f>
        <v/>
      </c>
      <c r="W124" s="792"/>
      <c r="X124" s="786" t="str">
        <f>IF($AH124="HEADING",TEXT(Order!BM906,"DD-MM"),Order!BM906)</f>
        <v/>
      </c>
      <c r="Y124" s="787"/>
      <c r="Z124" s="788" t="str">
        <f>IF($AH124="HEADING",TEXT(Order!BN906,"DD-MM"),Order!BN906)</f>
        <v/>
      </c>
      <c r="AA124" s="789"/>
      <c r="AB124" s="681" t="str">
        <f>IF(NOT(OR(AH124="HEADING",AH124="DATE")),Order!BO906,"")</f>
        <v/>
      </c>
      <c r="AC124" s="681"/>
      <c r="AD124" s="681"/>
      <c r="AE124" s="681"/>
      <c r="AF124" s="47"/>
      <c r="AG124" s="174"/>
      <c r="AH124" s="146" t="str">
        <f>Order!BQ906</f>
        <v/>
      </c>
      <c r="AI124" s="150" t="b">
        <f>IF(COUNTIF($B$153:$AE$172,Order!BG906)&gt;0,TRUE,FALSE)</f>
        <v>1</v>
      </c>
      <c r="AJ124" s="170" t="e" cm="1">
        <f t="array" ref="AJ124">_xlfn.IFS(AND(AH124="ITEM",AH125="ITEM"),"THIN",AND(AH124="ITEM",AH125="HEADING"),"BLACK",AND(AH124="HEADING",AH125="ITEM"),FALSE)</f>
        <v>#N/A</v>
      </c>
      <c r="AK124" s="204"/>
      <c r="AL124" s="204"/>
    </row>
    <row r="125" spans="1:38" s="97" customFormat="1" ht="20.149999999999999" customHeight="1">
      <c r="A125" s="66"/>
      <c r="B125" s="201" t="str">
        <f>IF(AI125=TRUE,"* "&amp;IF(AND(AH125="ITEM",LEN(Order!BG907)&gt;30),LEFT(Order!BG907,30)&amp;"…",Order!BG907),IF(AND(AH125="ITEM",LEN(Order!BG907)&gt;30),LEFT(Order!BG907,30)&amp;"…",Order!BG907))</f>
        <v xml:space="preserve">* </v>
      </c>
      <c r="C125" s="66"/>
      <c r="D125" s="166"/>
      <c r="E125" s="166"/>
      <c r="F125" s="166"/>
      <c r="G125" s="166"/>
      <c r="H125" s="166"/>
      <c r="I125" s="166"/>
      <c r="J125" s="793" t="str">
        <f>IF(AH125="HEADING","",IF(Order!BP907=0,"",Order!BP907))</f>
        <v/>
      </c>
      <c r="K125" s="793"/>
      <c r="L125" s="793"/>
      <c r="M125" s="793"/>
      <c r="N125" s="791" t="str">
        <f>IF($AH125="HEADING",TEXT(Order!BH907,"DD-MM"),Order!BH907)</f>
        <v/>
      </c>
      <c r="O125" s="792"/>
      <c r="P125" s="786" t="str">
        <f>IF($AH125="HEADING",TEXT(Order!BI907,"DD-MM"),Order!BI907)</f>
        <v/>
      </c>
      <c r="Q125" s="790"/>
      <c r="R125" s="791" t="str">
        <f>IF($AH125="HEADING",TEXT(Order!BJ907,"DD-MM"),Order!BJ907)</f>
        <v/>
      </c>
      <c r="S125" s="792"/>
      <c r="T125" s="786" t="str">
        <f>IF($AH125="HEADING",TEXT(Order!BK907,"DD-MM"),Order!BK907)</f>
        <v/>
      </c>
      <c r="U125" s="790"/>
      <c r="V125" s="791" t="str">
        <f>IF($AH125="HEADING",TEXT(Order!BL907,"DD-MM"),Order!BL907)</f>
        <v/>
      </c>
      <c r="W125" s="792"/>
      <c r="X125" s="786" t="str">
        <f>IF($AH125="HEADING",TEXT(Order!BM907,"DD-MM"),Order!BM907)</f>
        <v/>
      </c>
      <c r="Y125" s="787"/>
      <c r="Z125" s="788" t="str">
        <f>IF($AH125="HEADING",TEXT(Order!BN907,"DD-MM"),Order!BN907)</f>
        <v/>
      </c>
      <c r="AA125" s="789"/>
      <c r="AB125" s="681" t="str">
        <f>IF(NOT(OR(AH125="HEADING",AH125="DATE")),Order!BO907,"")</f>
        <v/>
      </c>
      <c r="AC125" s="681"/>
      <c r="AD125" s="681"/>
      <c r="AE125" s="681"/>
      <c r="AF125" s="47"/>
      <c r="AG125" s="174"/>
      <c r="AH125" s="146" t="str">
        <f>Order!BQ907</f>
        <v/>
      </c>
      <c r="AI125" s="150" t="b">
        <f>IF(COUNTIF($B$153:$AE$172,Order!BG907)&gt;0,TRUE,FALSE)</f>
        <v>1</v>
      </c>
      <c r="AJ125" s="170" t="e" cm="1">
        <f t="array" ref="AJ125">_xlfn.IFS(AND(AH125="ITEM",AH126="ITEM"),"THIN",AND(AH125="ITEM",AH126="HEADING"),"BLACK",AND(AH125="HEADING",AH126="ITEM"),FALSE)</f>
        <v>#N/A</v>
      </c>
      <c r="AK125" s="204"/>
      <c r="AL125" s="204"/>
    </row>
    <row r="126" spans="1:38" s="97" customFormat="1" ht="20.149999999999999" customHeight="1">
      <c r="A126" s="66"/>
      <c r="B126" s="201" t="str">
        <f>IF(AI126=TRUE,"* "&amp;IF(AND(AH126="ITEM",LEN(Order!BG908)&gt;30),LEFT(Order!BG908,30)&amp;"…",Order!BG908),IF(AND(AH126="ITEM",LEN(Order!BG908)&gt;30),LEFT(Order!BG908,30)&amp;"…",Order!BG908))</f>
        <v xml:space="preserve">* </v>
      </c>
      <c r="C126" s="66"/>
      <c r="D126" s="166"/>
      <c r="E126" s="166"/>
      <c r="F126" s="166"/>
      <c r="G126" s="166"/>
      <c r="H126" s="166"/>
      <c r="I126" s="166"/>
      <c r="J126" s="793" t="str">
        <f>IF(AH126="HEADING","",IF(Order!BP908=0,"",Order!BP908))</f>
        <v/>
      </c>
      <c r="K126" s="793"/>
      <c r="L126" s="793"/>
      <c r="M126" s="793"/>
      <c r="N126" s="791" t="str">
        <f>IF($AH126="HEADING",TEXT(Order!BH908,"DD-MM"),Order!BH908)</f>
        <v/>
      </c>
      <c r="O126" s="792"/>
      <c r="P126" s="786" t="str">
        <f>IF($AH126="HEADING",TEXT(Order!BI908,"DD-MM"),Order!BI908)</f>
        <v/>
      </c>
      <c r="Q126" s="790"/>
      <c r="R126" s="791" t="str">
        <f>IF($AH126="HEADING",TEXT(Order!BJ908,"DD-MM"),Order!BJ908)</f>
        <v/>
      </c>
      <c r="S126" s="792"/>
      <c r="T126" s="786" t="str">
        <f>IF($AH126="HEADING",TEXT(Order!BK908,"DD-MM"),Order!BK908)</f>
        <v/>
      </c>
      <c r="U126" s="790"/>
      <c r="V126" s="791" t="str">
        <f>IF($AH126="HEADING",TEXT(Order!BL908,"DD-MM"),Order!BL908)</f>
        <v/>
      </c>
      <c r="W126" s="792"/>
      <c r="X126" s="786" t="str">
        <f>IF($AH126="HEADING",TEXT(Order!BM908,"DD-MM"),Order!BM908)</f>
        <v/>
      </c>
      <c r="Y126" s="787"/>
      <c r="Z126" s="788" t="str">
        <f>IF($AH126="HEADING",TEXT(Order!BN908,"DD-MM"),Order!BN908)</f>
        <v/>
      </c>
      <c r="AA126" s="789"/>
      <c r="AB126" s="681" t="str">
        <f>IF(NOT(OR(AH126="HEADING",AH126="DATE")),Order!BO908,"")</f>
        <v/>
      </c>
      <c r="AC126" s="681"/>
      <c r="AD126" s="681"/>
      <c r="AE126" s="681"/>
      <c r="AF126" s="69"/>
      <c r="AG126" s="174"/>
      <c r="AH126" s="146" t="str">
        <f>Order!BQ908</f>
        <v/>
      </c>
      <c r="AI126" s="150" t="b">
        <f>IF(COUNTIF($B$153:$AE$172,Order!BG908)&gt;0,TRUE,FALSE)</f>
        <v>1</v>
      </c>
      <c r="AJ126" s="170" t="e" cm="1">
        <f t="array" ref="AJ126">_xlfn.IFS(AND(AH126="ITEM",AH127="ITEM"),"THIN",AND(AH126="ITEM",AH127="HEADING"),"BLACK",AND(AH126="HEADING",AH127="ITEM"),FALSE)</f>
        <v>#N/A</v>
      </c>
      <c r="AK126" s="204"/>
      <c r="AL126" s="204"/>
    </row>
    <row r="127" spans="1:38" s="97" customFormat="1" ht="20.149999999999999" customHeight="1">
      <c r="A127" s="66"/>
      <c r="B127" s="201" t="str">
        <f>IF(AI127=TRUE,"* "&amp;IF(AND(AH127="ITEM",LEN(Order!BG909)&gt;30),LEFT(Order!BG909,30)&amp;"…",Order!BG909),IF(AND(AH127="ITEM",LEN(Order!BG909)&gt;30),LEFT(Order!BG909,30)&amp;"…",Order!BG909))</f>
        <v xml:space="preserve">* </v>
      </c>
      <c r="C127" s="66"/>
      <c r="D127" s="166"/>
      <c r="E127" s="166"/>
      <c r="F127" s="166"/>
      <c r="G127" s="166"/>
      <c r="H127" s="166"/>
      <c r="I127" s="166"/>
      <c r="J127" s="793" t="str">
        <f>IF(AH127="HEADING","",IF(Order!BP909=0,"",Order!BP909))</f>
        <v/>
      </c>
      <c r="K127" s="793"/>
      <c r="L127" s="793"/>
      <c r="M127" s="793"/>
      <c r="N127" s="791" t="str">
        <f>IF($AH127="HEADING",TEXT(Order!BH909,"DD-MM"),Order!BH909)</f>
        <v/>
      </c>
      <c r="O127" s="792"/>
      <c r="P127" s="786" t="str">
        <f>IF($AH127="HEADING",TEXT(Order!BI909,"DD-MM"),Order!BI909)</f>
        <v/>
      </c>
      <c r="Q127" s="790"/>
      <c r="R127" s="791" t="str">
        <f>IF($AH127="HEADING",TEXT(Order!BJ909,"DD-MM"),Order!BJ909)</f>
        <v/>
      </c>
      <c r="S127" s="792"/>
      <c r="T127" s="786" t="str">
        <f>IF($AH127="HEADING",TEXT(Order!BK909,"DD-MM"),Order!BK909)</f>
        <v/>
      </c>
      <c r="U127" s="790"/>
      <c r="V127" s="791" t="str">
        <f>IF($AH127="HEADING",TEXT(Order!BL909,"DD-MM"),Order!BL909)</f>
        <v/>
      </c>
      <c r="W127" s="792"/>
      <c r="X127" s="786" t="str">
        <f>IF($AH127="HEADING",TEXT(Order!BM909,"DD-MM"),Order!BM909)</f>
        <v/>
      </c>
      <c r="Y127" s="787"/>
      <c r="Z127" s="788" t="str">
        <f>IF($AH127="HEADING",TEXT(Order!BN909,"DD-MM"),Order!BN909)</f>
        <v/>
      </c>
      <c r="AA127" s="789"/>
      <c r="AB127" s="681" t="str">
        <f>IF(NOT(OR(AH127="HEADING",AH127="DATE")),Order!BO909,"")</f>
        <v/>
      </c>
      <c r="AC127" s="681"/>
      <c r="AD127" s="681"/>
      <c r="AE127" s="681"/>
      <c r="AF127" s="47"/>
      <c r="AG127" s="174"/>
      <c r="AH127" s="146" t="str">
        <f>Order!BQ909</f>
        <v/>
      </c>
      <c r="AI127" s="150" t="b">
        <f>IF(COUNTIF($B$153:$AE$172,Order!BG909)&gt;0,TRUE,FALSE)</f>
        <v>1</v>
      </c>
      <c r="AJ127" s="170" t="e" cm="1">
        <f t="array" ref="AJ127">_xlfn.IFS(AND(AH127="ITEM",AH128="ITEM"),"THIN",AND(AH127="ITEM",AH128="HEADING"),"BLACK",AND(AH127="HEADING",AH128="ITEM"),FALSE)</f>
        <v>#N/A</v>
      </c>
      <c r="AK127" s="204"/>
      <c r="AL127" s="204"/>
    </row>
    <row r="128" spans="1:38" s="97" customFormat="1" ht="20.149999999999999" customHeight="1">
      <c r="A128" s="66"/>
      <c r="B128" s="201" t="str">
        <f>IF(AI128=TRUE,"* "&amp;IF(AND(AH128="ITEM",LEN(Order!BG910)&gt;30),LEFT(Order!BG910,30)&amp;"…",Order!BG910),IF(AND(AH128="ITEM",LEN(Order!BG910)&gt;30),LEFT(Order!BG910,30)&amp;"…",Order!BG910))</f>
        <v xml:space="preserve">* </v>
      </c>
      <c r="C128" s="66"/>
      <c r="D128" s="166"/>
      <c r="E128" s="166"/>
      <c r="F128" s="166"/>
      <c r="G128" s="166"/>
      <c r="H128" s="166"/>
      <c r="I128" s="166"/>
      <c r="J128" s="793" t="str">
        <f>IF(AH128="HEADING","",IF(Order!BP910=0,"",Order!BP910))</f>
        <v/>
      </c>
      <c r="K128" s="793"/>
      <c r="L128" s="793"/>
      <c r="M128" s="793"/>
      <c r="N128" s="791" t="str">
        <f>IF($AH128="HEADING",TEXT(Order!BH910,"DD-MM"),Order!BH910)</f>
        <v/>
      </c>
      <c r="O128" s="792"/>
      <c r="P128" s="786" t="str">
        <f>IF($AH128="HEADING",TEXT(Order!BI910,"DD-MM"),Order!BI910)</f>
        <v/>
      </c>
      <c r="Q128" s="790"/>
      <c r="R128" s="791" t="str">
        <f>IF($AH128="HEADING",TEXT(Order!BJ910,"DD-MM"),Order!BJ910)</f>
        <v/>
      </c>
      <c r="S128" s="792"/>
      <c r="T128" s="786" t="str">
        <f>IF($AH128="HEADING",TEXT(Order!BK910,"DD-MM"),Order!BK910)</f>
        <v/>
      </c>
      <c r="U128" s="790"/>
      <c r="V128" s="791" t="str">
        <f>IF($AH128="HEADING",TEXT(Order!BL910,"DD-MM"),Order!BL910)</f>
        <v/>
      </c>
      <c r="W128" s="792"/>
      <c r="X128" s="786" t="str">
        <f>IF($AH128="HEADING",TEXT(Order!BM910,"DD-MM"),Order!BM910)</f>
        <v/>
      </c>
      <c r="Y128" s="787"/>
      <c r="Z128" s="788" t="str">
        <f>IF($AH128="HEADING",TEXT(Order!BN910,"DD-MM"),Order!BN910)</f>
        <v/>
      </c>
      <c r="AA128" s="789"/>
      <c r="AB128" s="681" t="str">
        <f>IF(NOT(OR(AH128="HEADING",AH128="DATE")),Order!BO910,"")</f>
        <v/>
      </c>
      <c r="AC128" s="681"/>
      <c r="AD128" s="681"/>
      <c r="AE128" s="681"/>
      <c r="AF128" s="69"/>
      <c r="AG128" s="174"/>
      <c r="AH128" s="146" t="str">
        <f>Order!BQ910</f>
        <v/>
      </c>
      <c r="AI128" s="150" t="b">
        <f>IF(COUNTIF($B$153:$AE$172,Order!BG910)&gt;0,TRUE,FALSE)</f>
        <v>1</v>
      </c>
      <c r="AJ128" s="170" t="e" cm="1">
        <f t="array" ref="AJ128">_xlfn.IFS(AND(AH128="ITEM",AH129="ITEM"),"THIN",AND(AH128="ITEM",AH129="HEADING"),"BLACK",AND(AH128="HEADING",AH129="ITEM"),FALSE)</f>
        <v>#N/A</v>
      </c>
      <c r="AK128" s="204"/>
      <c r="AL128" s="204"/>
    </row>
    <row r="129" spans="1:38" s="97" customFormat="1" ht="20.149999999999999" customHeight="1">
      <c r="A129" s="66"/>
      <c r="B129" s="201" t="str">
        <f>IF(AI129=TRUE,"* "&amp;IF(AND(AH129="ITEM",LEN(Order!BG911)&gt;30),LEFT(Order!BG911,30)&amp;"…",Order!BG911),IF(AND(AH129="ITEM",LEN(Order!BG911)&gt;30),LEFT(Order!BG911,30)&amp;"…",Order!BG911))</f>
        <v xml:space="preserve">* </v>
      </c>
      <c r="C129" s="66"/>
      <c r="D129" s="166"/>
      <c r="E129" s="166"/>
      <c r="F129" s="166"/>
      <c r="G129" s="166"/>
      <c r="H129" s="166"/>
      <c r="I129" s="166"/>
      <c r="J129" s="793" t="str">
        <f>IF(AH129="HEADING","",IF(Order!BP911=0,"",Order!BP911))</f>
        <v/>
      </c>
      <c r="K129" s="793"/>
      <c r="L129" s="793"/>
      <c r="M129" s="793"/>
      <c r="N129" s="791" t="str">
        <f>IF($AH129="HEADING",TEXT(Order!BH911,"DD-MM"),Order!BH911)</f>
        <v/>
      </c>
      <c r="O129" s="792"/>
      <c r="P129" s="786" t="str">
        <f>IF($AH129="HEADING",TEXT(Order!BI911,"DD-MM"),Order!BI911)</f>
        <v/>
      </c>
      <c r="Q129" s="790"/>
      <c r="R129" s="791" t="str">
        <f>IF($AH129="HEADING",TEXT(Order!BJ911,"DD-MM"),Order!BJ911)</f>
        <v/>
      </c>
      <c r="S129" s="792"/>
      <c r="T129" s="786" t="str">
        <f>IF($AH129="HEADING",TEXT(Order!BK911,"DD-MM"),Order!BK911)</f>
        <v/>
      </c>
      <c r="U129" s="790"/>
      <c r="V129" s="791" t="str">
        <f>IF($AH129="HEADING",TEXT(Order!BL911,"DD-MM"),Order!BL911)</f>
        <v/>
      </c>
      <c r="W129" s="792"/>
      <c r="X129" s="786" t="str">
        <f>IF($AH129="HEADING",TEXT(Order!BM911,"DD-MM"),Order!BM911)</f>
        <v/>
      </c>
      <c r="Y129" s="787"/>
      <c r="Z129" s="788" t="str">
        <f>IF($AH129="HEADING",TEXT(Order!BN911,"DD-MM"),Order!BN911)</f>
        <v/>
      </c>
      <c r="AA129" s="789"/>
      <c r="AB129" s="681" t="str">
        <f>IF(NOT(OR(AH129="HEADING",AH129="DATE")),Order!BO911,"")</f>
        <v/>
      </c>
      <c r="AC129" s="681"/>
      <c r="AD129" s="681"/>
      <c r="AE129" s="681"/>
      <c r="AF129" s="47"/>
      <c r="AG129" s="174"/>
      <c r="AH129" s="146" t="str">
        <f>Order!BQ911</f>
        <v/>
      </c>
      <c r="AI129" s="150" t="b">
        <f>IF(COUNTIF($B$153:$AE$172,Order!BG911)&gt;0,TRUE,FALSE)</f>
        <v>1</v>
      </c>
      <c r="AJ129" s="170" t="e" cm="1">
        <f t="array" ref="AJ129">_xlfn.IFS(AND(AH129="ITEM",AH130="ITEM"),"THIN",AND(AH129="ITEM",AH130="HEADING"),"BLACK",AND(AH129="HEADING",AH130="ITEM"),FALSE)</f>
        <v>#N/A</v>
      </c>
      <c r="AK129" s="204"/>
      <c r="AL129" s="204"/>
    </row>
    <row r="130" spans="1:38" s="97" customFormat="1" ht="20.149999999999999" customHeight="1">
      <c r="A130" s="66"/>
      <c r="B130" s="201" t="str">
        <f>IF(AI130=TRUE,"* "&amp;IF(AND(AH130="ITEM",LEN(Order!BG912)&gt;30),LEFT(Order!BG912,30)&amp;"…",Order!BG912),IF(AND(AH130="ITEM",LEN(Order!BG912)&gt;30),LEFT(Order!BG912,30)&amp;"…",Order!BG912))</f>
        <v xml:space="preserve">* </v>
      </c>
      <c r="C130" s="66"/>
      <c r="D130" s="166"/>
      <c r="E130" s="166"/>
      <c r="F130" s="166"/>
      <c r="G130" s="166"/>
      <c r="H130" s="166"/>
      <c r="I130" s="166"/>
      <c r="J130" s="793" t="str">
        <f>IF(AH130="HEADING","",IF(Order!BP912=0,"",Order!BP912))</f>
        <v/>
      </c>
      <c r="K130" s="793"/>
      <c r="L130" s="793"/>
      <c r="M130" s="793"/>
      <c r="N130" s="791" t="str">
        <f>IF($AH130="HEADING",TEXT(Order!BH912,"DD-MM"),Order!BH912)</f>
        <v/>
      </c>
      <c r="O130" s="792"/>
      <c r="P130" s="786" t="str">
        <f>IF($AH130="HEADING",TEXT(Order!BI912,"DD-MM"),Order!BI912)</f>
        <v/>
      </c>
      <c r="Q130" s="790"/>
      <c r="R130" s="791" t="str">
        <f>IF($AH130="HEADING",TEXT(Order!BJ912,"DD-MM"),Order!BJ912)</f>
        <v/>
      </c>
      <c r="S130" s="792"/>
      <c r="T130" s="786" t="str">
        <f>IF($AH130="HEADING",TEXT(Order!BK912,"DD-MM"),Order!BK912)</f>
        <v/>
      </c>
      <c r="U130" s="790"/>
      <c r="V130" s="791" t="str">
        <f>IF($AH130="HEADING",TEXT(Order!BL912,"DD-MM"),Order!BL912)</f>
        <v/>
      </c>
      <c r="W130" s="792"/>
      <c r="X130" s="786" t="str">
        <f>IF($AH130="HEADING",TEXT(Order!BM912,"DD-MM"),Order!BM912)</f>
        <v/>
      </c>
      <c r="Y130" s="787"/>
      <c r="Z130" s="788" t="str">
        <f>IF($AH130="HEADING",TEXT(Order!BN912,"DD-MM"),Order!BN912)</f>
        <v/>
      </c>
      <c r="AA130" s="789"/>
      <c r="AB130" s="681" t="str">
        <f>IF(NOT(OR(AH130="HEADING",AH130="DATE")),Order!BO912,"")</f>
        <v/>
      </c>
      <c r="AC130" s="681"/>
      <c r="AD130" s="681"/>
      <c r="AE130" s="681"/>
      <c r="AF130" s="47"/>
      <c r="AG130" s="174"/>
      <c r="AH130" s="146" t="str">
        <f>Order!BQ912</f>
        <v/>
      </c>
      <c r="AI130" s="150" t="b">
        <f>IF(COUNTIF($B$153:$AE$172,Order!BG912)&gt;0,TRUE,FALSE)</f>
        <v>1</v>
      </c>
      <c r="AJ130" s="170" t="e" cm="1">
        <f t="array" ref="AJ130">_xlfn.IFS(AND(AH130="ITEM",AH131="ITEM"),"THIN",AND(AH130="ITEM",AH131="HEADING"),"BLACK",AND(AH130="HEADING",AH131="ITEM"),FALSE)</f>
        <v>#N/A</v>
      </c>
      <c r="AK130" s="204"/>
      <c r="AL130" s="204"/>
    </row>
    <row r="131" spans="1:38" s="97" customFormat="1" ht="20.149999999999999" customHeight="1">
      <c r="A131" s="66"/>
      <c r="B131" s="201" t="str">
        <f>IF(AI131=TRUE,"* "&amp;IF(AND(AH131="ITEM",LEN(Order!BG913)&gt;30),LEFT(Order!BG913,30)&amp;"…",Order!BG913),IF(AND(AH131="ITEM",LEN(Order!BG913)&gt;30),LEFT(Order!BG913,30)&amp;"…",Order!BG913))</f>
        <v xml:space="preserve">* </v>
      </c>
      <c r="C131" s="66"/>
      <c r="D131" s="166"/>
      <c r="E131" s="166"/>
      <c r="F131" s="166"/>
      <c r="G131" s="166"/>
      <c r="H131" s="166"/>
      <c r="I131" s="166"/>
      <c r="J131" s="793" t="str">
        <f>IF(AH131="HEADING","",IF(Order!BP913=0,"",Order!BP913))</f>
        <v/>
      </c>
      <c r="K131" s="793"/>
      <c r="L131" s="793"/>
      <c r="M131" s="793"/>
      <c r="N131" s="791" t="str">
        <f>IF($AH131="HEADING",TEXT(Order!BH913,"DD-MM"),Order!BH913)</f>
        <v/>
      </c>
      <c r="O131" s="792"/>
      <c r="P131" s="786" t="str">
        <f>IF($AH131="HEADING",TEXT(Order!BI913,"DD-MM"),Order!BI913)</f>
        <v/>
      </c>
      <c r="Q131" s="790"/>
      <c r="R131" s="791" t="str">
        <f>IF($AH131="HEADING",TEXT(Order!BJ913,"DD-MM"),Order!BJ913)</f>
        <v/>
      </c>
      <c r="S131" s="792"/>
      <c r="T131" s="786" t="str">
        <f>IF($AH131="HEADING",TEXT(Order!BK913,"DD-MM"),Order!BK913)</f>
        <v/>
      </c>
      <c r="U131" s="790"/>
      <c r="V131" s="791" t="str">
        <f>IF($AH131="HEADING",TEXT(Order!BL913,"DD-MM"),Order!BL913)</f>
        <v/>
      </c>
      <c r="W131" s="792"/>
      <c r="X131" s="786" t="str">
        <f>IF($AH131="HEADING",TEXT(Order!BM913,"DD-MM"),Order!BM913)</f>
        <v/>
      </c>
      <c r="Y131" s="787"/>
      <c r="Z131" s="788" t="str">
        <f>IF($AH131="HEADING",TEXT(Order!BN913,"DD-MM"),Order!BN913)</f>
        <v/>
      </c>
      <c r="AA131" s="789"/>
      <c r="AB131" s="681" t="str">
        <f>IF(NOT(OR(AH131="HEADING",AH131="DATE")),Order!BO913,"")</f>
        <v/>
      </c>
      <c r="AC131" s="681"/>
      <c r="AD131" s="681"/>
      <c r="AE131" s="681"/>
      <c r="AF131" s="69"/>
      <c r="AG131" s="174"/>
      <c r="AH131" s="146" t="str">
        <f>Order!BQ913</f>
        <v/>
      </c>
      <c r="AI131" s="150" t="b">
        <f>IF(COUNTIF($B$153:$AE$172,Order!BG913)&gt;0,TRUE,FALSE)</f>
        <v>1</v>
      </c>
      <c r="AJ131" s="170" t="e" cm="1">
        <f t="array" ref="AJ131">_xlfn.IFS(AND(AH131="ITEM",AH132="ITEM"),"THIN",AND(AH131="ITEM",AH132="HEADING"),"BLACK",AND(AH131="HEADING",AH132="ITEM"),FALSE)</f>
        <v>#N/A</v>
      </c>
      <c r="AK131" s="204"/>
      <c r="AL131" s="204"/>
    </row>
    <row r="132" spans="1:38" s="97" customFormat="1" ht="20.149999999999999" customHeight="1">
      <c r="A132" s="66"/>
      <c r="B132" s="201" t="str">
        <f>IF(AI132=TRUE,"* "&amp;IF(AND(AH132="ITEM",LEN(Order!BG914)&gt;30),LEFT(Order!BG914,30)&amp;"…",Order!BG914),IF(AND(AH132="ITEM",LEN(Order!BG914)&gt;30),LEFT(Order!BG914,30)&amp;"…",Order!BG914))</f>
        <v xml:space="preserve">* </v>
      </c>
      <c r="C132" s="66"/>
      <c r="D132" s="166"/>
      <c r="E132" s="166"/>
      <c r="F132" s="166"/>
      <c r="G132" s="166"/>
      <c r="H132" s="166"/>
      <c r="I132" s="166"/>
      <c r="J132" s="793" t="str">
        <f>IF(AH132="HEADING","",IF(Order!BP914=0,"",Order!BP914))</f>
        <v/>
      </c>
      <c r="K132" s="793"/>
      <c r="L132" s="793"/>
      <c r="M132" s="793"/>
      <c r="N132" s="791" t="str">
        <f>IF($AH132="HEADING",TEXT(Order!BH914,"DD-MM"),Order!BH914)</f>
        <v/>
      </c>
      <c r="O132" s="792"/>
      <c r="P132" s="786" t="str">
        <f>IF($AH132="HEADING",TEXT(Order!BI914,"DD-MM"),Order!BI914)</f>
        <v/>
      </c>
      <c r="Q132" s="790"/>
      <c r="R132" s="791" t="str">
        <f>IF($AH132="HEADING",TEXT(Order!BJ914,"DD-MM"),Order!BJ914)</f>
        <v/>
      </c>
      <c r="S132" s="792"/>
      <c r="T132" s="786" t="str">
        <f>IF($AH132="HEADING",TEXT(Order!BK914,"DD-MM"),Order!BK914)</f>
        <v/>
      </c>
      <c r="U132" s="790"/>
      <c r="V132" s="791" t="str">
        <f>IF($AH132="HEADING",TEXT(Order!BL914,"DD-MM"),Order!BL914)</f>
        <v/>
      </c>
      <c r="W132" s="792"/>
      <c r="X132" s="786" t="str">
        <f>IF($AH132="HEADING",TEXT(Order!BM914,"DD-MM"),Order!BM914)</f>
        <v/>
      </c>
      <c r="Y132" s="787"/>
      <c r="Z132" s="788" t="str">
        <f>IF($AH132="HEADING",TEXT(Order!BN914,"DD-MM"),Order!BN914)</f>
        <v/>
      </c>
      <c r="AA132" s="789"/>
      <c r="AB132" s="681" t="str">
        <f>IF(NOT(OR(AH132="HEADING",AH132="DATE")),Order!BO914,"")</f>
        <v/>
      </c>
      <c r="AC132" s="681"/>
      <c r="AD132" s="681"/>
      <c r="AE132" s="681"/>
      <c r="AF132" s="47"/>
      <c r="AG132" s="174"/>
      <c r="AH132" s="146" t="str">
        <f>Order!BQ914</f>
        <v/>
      </c>
      <c r="AI132" s="150" t="b">
        <f>IF(COUNTIF($B$153:$AE$172,Order!BG914)&gt;0,TRUE,FALSE)</f>
        <v>1</v>
      </c>
      <c r="AJ132" s="170" t="e" cm="1">
        <f t="array" ref="AJ132">_xlfn.IFS(AND(AH132="ITEM",AH133="ITEM"),"THIN",AND(AH132="ITEM",AH133="HEADING"),"BLACK",AND(AH132="HEADING",AH133="ITEM"),FALSE)</f>
        <v>#N/A</v>
      </c>
      <c r="AK132" s="204"/>
      <c r="AL132" s="204"/>
    </row>
    <row r="133" spans="1:38" s="97" customFormat="1" ht="20.149999999999999" customHeight="1">
      <c r="A133" s="66"/>
      <c r="B133" s="201" t="str">
        <f>IF(AI133=TRUE,"* "&amp;IF(AND(AH133="ITEM",LEN(Order!BG915)&gt;30),LEFT(Order!BG915,30)&amp;"…",Order!BG915),IF(AND(AH133="ITEM",LEN(Order!BG915)&gt;30),LEFT(Order!BG915,30)&amp;"…",Order!BG915))</f>
        <v xml:space="preserve">* </v>
      </c>
      <c r="C133" s="66"/>
      <c r="D133" s="166"/>
      <c r="E133" s="166"/>
      <c r="F133" s="166"/>
      <c r="G133" s="166"/>
      <c r="H133" s="166"/>
      <c r="I133" s="166"/>
      <c r="J133" s="793" t="str">
        <f>IF(AH133="HEADING","",IF(Order!BP915=0,"",Order!BP915))</f>
        <v/>
      </c>
      <c r="K133" s="793"/>
      <c r="L133" s="793"/>
      <c r="M133" s="793"/>
      <c r="N133" s="791" t="str">
        <f>IF($AH133="HEADING",TEXT(Order!BH915,"DD-MM"),Order!BH915)</f>
        <v/>
      </c>
      <c r="O133" s="792"/>
      <c r="P133" s="786" t="str">
        <f>IF($AH133="HEADING",TEXT(Order!BI915,"DD-MM"),Order!BI915)</f>
        <v/>
      </c>
      <c r="Q133" s="790"/>
      <c r="R133" s="791" t="str">
        <f>IF($AH133="HEADING",TEXT(Order!BJ915,"DD-MM"),Order!BJ915)</f>
        <v/>
      </c>
      <c r="S133" s="792"/>
      <c r="T133" s="786" t="str">
        <f>IF($AH133="HEADING",TEXT(Order!BK915,"DD-MM"),Order!BK915)</f>
        <v/>
      </c>
      <c r="U133" s="790"/>
      <c r="V133" s="791" t="str">
        <f>IF($AH133="HEADING",TEXT(Order!BL915,"DD-MM"),Order!BL915)</f>
        <v/>
      </c>
      <c r="W133" s="792"/>
      <c r="X133" s="786" t="str">
        <f>IF($AH133="HEADING",TEXT(Order!BM915,"DD-MM"),Order!BM915)</f>
        <v/>
      </c>
      <c r="Y133" s="787"/>
      <c r="Z133" s="788" t="str">
        <f>IF($AH133="HEADING",TEXT(Order!BN915,"DD-MM"),Order!BN915)</f>
        <v/>
      </c>
      <c r="AA133" s="789"/>
      <c r="AB133" s="681" t="str">
        <f>IF(NOT(OR(AH133="HEADING",AH133="DATE")),Order!BO915,"")</f>
        <v/>
      </c>
      <c r="AC133" s="681"/>
      <c r="AD133" s="681"/>
      <c r="AE133" s="681"/>
      <c r="AF133" s="69"/>
      <c r="AG133" s="174"/>
      <c r="AH133" s="146" t="str">
        <f>Order!BQ915</f>
        <v/>
      </c>
      <c r="AI133" s="150" t="b">
        <f>IF(COUNTIF($B$153:$AE$172,Order!BG915)&gt;0,TRUE,FALSE)</f>
        <v>1</v>
      </c>
      <c r="AJ133" s="170" t="e" cm="1">
        <f t="array" ref="AJ133">_xlfn.IFS(AND(AH133="ITEM",AH134="ITEM"),"THIN",AND(AH133="ITEM",AH134="HEADING"),"BLACK",AND(AH133="HEADING",AH134="ITEM"),FALSE)</f>
        <v>#N/A</v>
      </c>
      <c r="AK133" s="204"/>
      <c r="AL133" s="204"/>
    </row>
    <row r="134" spans="1:38" s="97" customFormat="1" ht="20.149999999999999" customHeight="1">
      <c r="A134" s="66"/>
      <c r="B134" s="201" t="str">
        <f>IF(AI134=TRUE,"* "&amp;IF(AND(AH134="ITEM",LEN(Order!BG916)&gt;30),LEFT(Order!BG916,30)&amp;"…",Order!BG916),IF(AND(AH134="ITEM",LEN(Order!BG916)&gt;30),LEFT(Order!BG916,30)&amp;"…",Order!BG916))</f>
        <v xml:space="preserve">* </v>
      </c>
      <c r="C134" s="66"/>
      <c r="D134" s="166"/>
      <c r="E134" s="166"/>
      <c r="F134" s="166"/>
      <c r="G134" s="166"/>
      <c r="H134" s="166"/>
      <c r="I134" s="166"/>
      <c r="J134" s="793" t="str">
        <f>IF(AH134="HEADING","",IF(Order!BP916=0,"",Order!BP916))</f>
        <v/>
      </c>
      <c r="K134" s="793"/>
      <c r="L134" s="793"/>
      <c r="M134" s="793"/>
      <c r="N134" s="791" t="str">
        <f>IF($AH134="HEADING",TEXT(Order!BH916,"DD-MM"),Order!BH916)</f>
        <v/>
      </c>
      <c r="O134" s="792"/>
      <c r="P134" s="786" t="str">
        <f>IF($AH134="HEADING",TEXT(Order!BI916,"DD-MM"),Order!BI916)</f>
        <v/>
      </c>
      <c r="Q134" s="790"/>
      <c r="R134" s="791" t="str">
        <f>IF($AH134="HEADING",TEXT(Order!BJ916,"DD-MM"),Order!BJ916)</f>
        <v/>
      </c>
      <c r="S134" s="792"/>
      <c r="T134" s="786" t="str">
        <f>IF($AH134="HEADING",TEXT(Order!BK916,"DD-MM"),Order!BK916)</f>
        <v/>
      </c>
      <c r="U134" s="790"/>
      <c r="V134" s="791" t="str">
        <f>IF($AH134="HEADING",TEXT(Order!BL916,"DD-MM"),Order!BL916)</f>
        <v/>
      </c>
      <c r="W134" s="792"/>
      <c r="X134" s="786" t="str">
        <f>IF($AH134="HEADING",TEXT(Order!BM916,"DD-MM"),Order!BM916)</f>
        <v/>
      </c>
      <c r="Y134" s="787"/>
      <c r="Z134" s="788" t="str">
        <f>IF($AH134="HEADING",TEXT(Order!BN916,"DD-MM"),Order!BN916)</f>
        <v/>
      </c>
      <c r="AA134" s="789"/>
      <c r="AB134" s="681" t="str">
        <f>IF(NOT(OR(AH134="HEADING",AH134="DATE")),Order!BO916,"")</f>
        <v/>
      </c>
      <c r="AC134" s="681"/>
      <c r="AD134" s="681"/>
      <c r="AE134" s="681"/>
      <c r="AF134" s="47"/>
      <c r="AG134" s="174"/>
      <c r="AH134" s="146" t="str">
        <f>Order!BQ916</f>
        <v/>
      </c>
      <c r="AI134" s="150" t="b">
        <f>IF(COUNTIF($B$153:$AE$172,Order!BG916)&gt;0,TRUE,FALSE)</f>
        <v>1</v>
      </c>
      <c r="AJ134" s="170" t="e" cm="1">
        <f t="array" ref="AJ134">_xlfn.IFS(AND(AH134="ITEM",AH135="ITEM"),"THIN",AND(AH134="ITEM",AH135="HEADING"),"BLACK",AND(AH134="HEADING",AH135="ITEM"),FALSE)</f>
        <v>#N/A</v>
      </c>
      <c r="AK134" s="204"/>
      <c r="AL134" s="204"/>
    </row>
    <row r="135" spans="1:38" s="97" customFormat="1" ht="20.149999999999999" customHeight="1">
      <c r="A135" s="66"/>
      <c r="B135" s="201" t="str">
        <f>IF(AI135=TRUE,"* "&amp;IF(AND(AH135="ITEM",LEN(Order!BG917)&gt;30),LEFT(Order!BG917,30)&amp;"…",Order!BG917),IF(AND(AH135="ITEM",LEN(Order!BG917)&gt;30),LEFT(Order!BG917,30)&amp;"…",Order!BG917))</f>
        <v xml:space="preserve">* </v>
      </c>
      <c r="C135" s="66"/>
      <c r="D135" s="166"/>
      <c r="E135" s="166"/>
      <c r="F135" s="166"/>
      <c r="G135" s="166"/>
      <c r="H135" s="166"/>
      <c r="I135" s="166"/>
      <c r="J135" s="793" t="str">
        <f>IF(AH135="HEADING","",IF(Order!BP917=0,"",Order!BP917))</f>
        <v/>
      </c>
      <c r="K135" s="793"/>
      <c r="L135" s="793"/>
      <c r="M135" s="793"/>
      <c r="N135" s="791" t="str">
        <f>IF($AH135="HEADING",TEXT(Order!BH917,"DD-MM"),Order!BH917)</f>
        <v/>
      </c>
      <c r="O135" s="792"/>
      <c r="P135" s="786" t="str">
        <f>IF($AH135="HEADING",TEXT(Order!BI917,"DD-MM"),Order!BI917)</f>
        <v/>
      </c>
      <c r="Q135" s="790"/>
      <c r="R135" s="791" t="str">
        <f>IF($AH135="HEADING",TEXT(Order!BJ917,"DD-MM"),Order!BJ917)</f>
        <v/>
      </c>
      <c r="S135" s="792"/>
      <c r="T135" s="786" t="str">
        <f>IF($AH135="HEADING",TEXT(Order!BK917,"DD-MM"),Order!BK917)</f>
        <v/>
      </c>
      <c r="U135" s="790"/>
      <c r="V135" s="791" t="str">
        <f>IF($AH135="HEADING",TEXT(Order!BL917,"DD-MM"),Order!BL917)</f>
        <v/>
      </c>
      <c r="W135" s="792"/>
      <c r="X135" s="786" t="str">
        <f>IF($AH135="HEADING",TEXT(Order!BM917,"DD-MM"),Order!BM917)</f>
        <v/>
      </c>
      <c r="Y135" s="787"/>
      <c r="Z135" s="788" t="str">
        <f>IF($AH135="HEADING",TEXT(Order!BN917,"DD-MM"),Order!BN917)</f>
        <v/>
      </c>
      <c r="AA135" s="789"/>
      <c r="AB135" s="681" t="str">
        <f>IF(NOT(OR(AH135="HEADING",AH135="DATE")),Order!BO917,"")</f>
        <v/>
      </c>
      <c r="AC135" s="681"/>
      <c r="AD135" s="681"/>
      <c r="AE135" s="681"/>
      <c r="AF135" s="47"/>
      <c r="AG135" s="174"/>
      <c r="AH135" s="146" t="str">
        <f>Order!BQ917</f>
        <v/>
      </c>
      <c r="AI135" s="150" t="b">
        <f>IF(COUNTIF($B$153:$AE$172,Order!BG917)&gt;0,TRUE,FALSE)</f>
        <v>1</v>
      </c>
      <c r="AJ135" s="170" t="e" cm="1">
        <f t="array" ref="AJ135">_xlfn.IFS(AND(AH135="ITEM",AH136="ITEM"),"THIN",AND(AH135="ITEM",AH136="HEADING"),"BLACK",AND(AH135="HEADING",AH136="ITEM"),FALSE)</f>
        <v>#N/A</v>
      </c>
      <c r="AK135" s="204"/>
      <c r="AL135" s="204"/>
    </row>
    <row r="136" spans="1:38" s="97" customFormat="1" ht="20.149999999999999" customHeight="1">
      <c r="A136" s="66"/>
      <c r="B136" s="201" t="str">
        <f>IF(AI136=TRUE,"* "&amp;IF(AND(AH136="ITEM",LEN(Order!BG918)&gt;30),LEFT(Order!BG918,30)&amp;"…",Order!BG918),IF(AND(AH136="ITEM",LEN(Order!BG918)&gt;30),LEFT(Order!BG918,30)&amp;"…",Order!BG918))</f>
        <v xml:space="preserve">* </v>
      </c>
      <c r="C136" s="66"/>
      <c r="D136" s="166"/>
      <c r="E136" s="166"/>
      <c r="F136" s="166"/>
      <c r="G136" s="166"/>
      <c r="H136" s="166"/>
      <c r="I136" s="166"/>
      <c r="J136" s="793" t="str">
        <f>IF(AH136="HEADING","",IF(Order!BP918=0,"",Order!BP918))</f>
        <v/>
      </c>
      <c r="K136" s="793"/>
      <c r="L136" s="793"/>
      <c r="M136" s="793"/>
      <c r="N136" s="791" t="str">
        <f>IF($AH136="HEADING",TEXT(Order!BH918,"DD-MM"),Order!BH918)</f>
        <v/>
      </c>
      <c r="O136" s="792"/>
      <c r="P136" s="786" t="str">
        <f>IF($AH136="HEADING",TEXT(Order!BI918,"DD-MM"),Order!BI918)</f>
        <v/>
      </c>
      <c r="Q136" s="790"/>
      <c r="R136" s="791" t="str">
        <f>IF($AH136="HEADING",TEXT(Order!BJ918,"DD-MM"),Order!BJ918)</f>
        <v/>
      </c>
      <c r="S136" s="792"/>
      <c r="T136" s="786" t="str">
        <f>IF($AH136="HEADING",TEXT(Order!BK918,"DD-MM"),Order!BK918)</f>
        <v/>
      </c>
      <c r="U136" s="790"/>
      <c r="V136" s="791" t="str">
        <f>IF($AH136="HEADING",TEXT(Order!BL918,"DD-MM"),Order!BL918)</f>
        <v/>
      </c>
      <c r="W136" s="792"/>
      <c r="X136" s="786" t="str">
        <f>IF($AH136="HEADING",TEXT(Order!BM918,"DD-MM"),Order!BM918)</f>
        <v/>
      </c>
      <c r="Y136" s="787"/>
      <c r="Z136" s="788" t="str">
        <f>IF($AH136="HEADING",TEXT(Order!BN918,"DD-MM"),Order!BN918)</f>
        <v/>
      </c>
      <c r="AA136" s="789"/>
      <c r="AB136" s="681" t="str">
        <f>IF(NOT(OR(AH136="HEADING",AH136="DATE")),Order!BO918,"")</f>
        <v/>
      </c>
      <c r="AC136" s="681"/>
      <c r="AD136" s="681"/>
      <c r="AE136" s="681"/>
      <c r="AF136" s="69"/>
      <c r="AG136" s="174"/>
      <c r="AH136" s="146" t="str">
        <f>Order!BQ918</f>
        <v/>
      </c>
      <c r="AI136" s="150" t="b">
        <f>IF(COUNTIF($B$153:$AE$172,Order!BG918)&gt;0,TRUE,FALSE)</f>
        <v>1</v>
      </c>
      <c r="AJ136" s="170" t="e" cm="1">
        <f t="array" ref="AJ136">_xlfn.IFS(AND(AH136="ITEM",AH137="ITEM"),"THIN",AND(AH136="ITEM",AH137="HEADING"),"BLACK",AND(AH136="HEADING",AH137="ITEM"),FALSE)</f>
        <v>#N/A</v>
      </c>
      <c r="AK136" s="204"/>
      <c r="AL136" s="204"/>
    </row>
    <row r="137" spans="1:38" s="97" customFormat="1" ht="20.149999999999999" customHeight="1">
      <c r="A137" s="66"/>
      <c r="B137" s="201" t="str">
        <f>IF(AI137=TRUE,"* "&amp;IF(AND(AH137="ITEM",LEN(Order!BG919)&gt;30),LEFT(Order!BG919,30)&amp;"…",Order!BG919),IF(AND(AH137="ITEM",LEN(Order!BG919)&gt;30),LEFT(Order!BG919,30)&amp;"…",Order!BG919))</f>
        <v xml:space="preserve">* </v>
      </c>
      <c r="C137" s="66"/>
      <c r="D137" s="166"/>
      <c r="E137" s="166"/>
      <c r="F137" s="166"/>
      <c r="G137" s="166"/>
      <c r="H137" s="166"/>
      <c r="I137" s="166"/>
      <c r="J137" s="793" t="str">
        <f>IF(AH137="HEADING","",IF(Order!BP919=0,"",Order!BP919))</f>
        <v/>
      </c>
      <c r="K137" s="793"/>
      <c r="L137" s="793"/>
      <c r="M137" s="793"/>
      <c r="N137" s="791" t="str">
        <f>IF($AH137="HEADING",TEXT(Order!BH919,"DD-MM"),Order!BH919)</f>
        <v/>
      </c>
      <c r="O137" s="792"/>
      <c r="P137" s="786" t="str">
        <f>IF($AH137="HEADING",TEXT(Order!BI919,"DD-MM"),Order!BI919)</f>
        <v/>
      </c>
      <c r="Q137" s="790"/>
      <c r="R137" s="791" t="str">
        <f>IF($AH137="HEADING",TEXT(Order!BJ919,"DD-MM"),Order!BJ919)</f>
        <v/>
      </c>
      <c r="S137" s="792"/>
      <c r="T137" s="786" t="str">
        <f>IF($AH137="HEADING",TEXT(Order!BK919,"DD-MM"),Order!BK919)</f>
        <v/>
      </c>
      <c r="U137" s="790"/>
      <c r="V137" s="791" t="str">
        <f>IF($AH137="HEADING",TEXT(Order!BL919,"DD-MM"),Order!BL919)</f>
        <v/>
      </c>
      <c r="W137" s="792"/>
      <c r="X137" s="786" t="str">
        <f>IF($AH137="HEADING",TEXT(Order!BM919,"DD-MM"),Order!BM919)</f>
        <v/>
      </c>
      <c r="Y137" s="787"/>
      <c r="Z137" s="788" t="str">
        <f>IF($AH137="HEADING",TEXT(Order!BN919,"DD-MM"),Order!BN919)</f>
        <v/>
      </c>
      <c r="AA137" s="789"/>
      <c r="AB137" s="681" t="str">
        <f>IF(NOT(OR(AH137="HEADING",AH137="DATE")),Order!BO919,"")</f>
        <v/>
      </c>
      <c r="AC137" s="681"/>
      <c r="AD137" s="681"/>
      <c r="AE137" s="681"/>
      <c r="AF137" s="47"/>
      <c r="AG137" s="174"/>
      <c r="AH137" s="146" t="str">
        <f>Order!BQ919</f>
        <v/>
      </c>
      <c r="AI137" s="150" t="b">
        <f>IF(COUNTIF($B$153:$AE$172,Order!BG919)&gt;0,TRUE,FALSE)</f>
        <v>1</v>
      </c>
      <c r="AJ137" s="170" t="e" cm="1">
        <f t="array" ref="AJ137">_xlfn.IFS(AND(AH137="ITEM",AH138="ITEM"),"THIN",AND(AH137="ITEM",AH138="HEADING"),"BLACK",AND(AH137="HEADING",AH138="ITEM"),FALSE)</f>
        <v>#N/A</v>
      </c>
      <c r="AK137" s="204"/>
      <c r="AL137" s="204"/>
    </row>
    <row r="138" spans="1:38" s="97" customFormat="1" ht="20.149999999999999" customHeight="1">
      <c r="A138" s="66"/>
      <c r="B138" s="201" t="str">
        <f>IF(AI138=TRUE,"* "&amp;IF(AND(AH138="ITEM",LEN(Order!BG920)&gt;30),LEFT(Order!BG920,30)&amp;"…",Order!BG920),IF(AND(AH138="ITEM",LEN(Order!BG920)&gt;30),LEFT(Order!BG920,30)&amp;"…",Order!BG920))</f>
        <v xml:space="preserve">* </v>
      </c>
      <c r="C138" s="66"/>
      <c r="D138" s="166"/>
      <c r="E138" s="166"/>
      <c r="F138" s="166"/>
      <c r="G138" s="166"/>
      <c r="H138" s="166"/>
      <c r="I138" s="166"/>
      <c r="J138" s="793" t="str">
        <f>IF(AH138="HEADING","",IF(Order!BP920=0,"",Order!BP920))</f>
        <v/>
      </c>
      <c r="K138" s="793"/>
      <c r="L138" s="793"/>
      <c r="M138" s="793"/>
      <c r="N138" s="791" t="str">
        <f>IF($AH138="HEADING",TEXT(Order!BH920,"DD-MM"),Order!BH920)</f>
        <v/>
      </c>
      <c r="O138" s="792"/>
      <c r="P138" s="786" t="str">
        <f>IF($AH138="HEADING",TEXT(Order!BI920,"DD-MM"),Order!BI920)</f>
        <v/>
      </c>
      <c r="Q138" s="790"/>
      <c r="R138" s="791" t="str">
        <f>IF($AH138="HEADING",TEXT(Order!BJ920,"DD-MM"),Order!BJ920)</f>
        <v/>
      </c>
      <c r="S138" s="792"/>
      <c r="T138" s="786" t="str">
        <f>IF($AH138="HEADING",TEXT(Order!BK920,"DD-MM"),Order!BK920)</f>
        <v/>
      </c>
      <c r="U138" s="790"/>
      <c r="V138" s="791" t="str">
        <f>IF($AH138="HEADING",TEXT(Order!BL920,"DD-MM"),Order!BL920)</f>
        <v/>
      </c>
      <c r="W138" s="792"/>
      <c r="X138" s="786" t="str">
        <f>IF($AH138="HEADING",TEXT(Order!BM920,"DD-MM"),Order!BM920)</f>
        <v/>
      </c>
      <c r="Y138" s="787"/>
      <c r="Z138" s="788" t="str">
        <f>IF($AH138="HEADING",TEXT(Order!BN920,"DD-MM"),Order!BN920)</f>
        <v/>
      </c>
      <c r="AA138" s="789"/>
      <c r="AB138" s="681" t="str">
        <f>IF(NOT(OR(AH138="HEADING",AH138="DATE")),Order!BO920,"")</f>
        <v/>
      </c>
      <c r="AC138" s="681"/>
      <c r="AD138" s="681"/>
      <c r="AE138" s="681"/>
      <c r="AF138" s="47"/>
      <c r="AG138" s="174"/>
      <c r="AH138" s="146" t="str">
        <f>Order!BQ920</f>
        <v/>
      </c>
      <c r="AI138" s="150" t="b">
        <f>IF(COUNTIF($B$153:$AE$172,Order!BG920)&gt;0,TRUE,FALSE)</f>
        <v>1</v>
      </c>
      <c r="AJ138" s="170" t="e" cm="1">
        <f t="array" ref="AJ138">_xlfn.IFS(AND(AH138="ITEM",AH139="ITEM"),"THIN",AND(AH138="ITEM",AH139="HEADING"),"BLACK",AND(AH138="HEADING",AH139="ITEM"),FALSE)</f>
        <v>#N/A</v>
      </c>
      <c r="AK138" s="204"/>
      <c r="AL138" s="204"/>
    </row>
    <row r="139" spans="1:38" s="97" customFormat="1" ht="20.149999999999999" customHeight="1">
      <c r="A139" s="66"/>
      <c r="B139" s="201" t="str">
        <f>IF(AI139=TRUE,"* "&amp;IF(AND(AH139="ITEM",LEN(Order!BG921)&gt;30),LEFT(Order!BG921,30)&amp;"…",Order!BG921),IF(AND(AH139="ITEM",LEN(Order!BG921)&gt;30),LEFT(Order!BG921,30)&amp;"…",Order!BG921))</f>
        <v xml:space="preserve">* </v>
      </c>
      <c r="C139" s="66"/>
      <c r="D139" s="166"/>
      <c r="E139" s="166"/>
      <c r="F139" s="166"/>
      <c r="G139" s="166"/>
      <c r="H139" s="166"/>
      <c r="I139" s="166"/>
      <c r="J139" s="793" t="str">
        <f>IF(AH139="HEADING","",IF(Order!BP921=0,"",Order!BP921))</f>
        <v/>
      </c>
      <c r="K139" s="793"/>
      <c r="L139" s="793"/>
      <c r="M139" s="793"/>
      <c r="N139" s="791" t="str">
        <f>IF($AH139="HEADING",TEXT(Order!BH921,"DD-MM"),Order!BH921)</f>
        <v/>
      </c>
      <c r="O139" s="792"/>
      <c r="P139" s="786" t="str">
        <f>IF($AH139="HEADING",TEXT(Order!BI921,"DD-MM"),Order!BI921)</f>
        <v/>
      </c>
      <c r="Q139" s="790"/>
      <c r="R139" s="791" t="str">
        <f>IF($AH139="HEADING",TEXT(Order!BJ921,"DD-MM"),Order!BJ921)</f>
        <v/>
      </c>
      <c r="S139" s="792"/>
      <c r="T139" s="786" t="str">
        <f>IF($AH139="HEADING",TEXT(Order!BK921,"DD-MM"),Order!BK921)</f>
        <v/>
      </c>
      <c r="U139" s="790"/>
      <c r="V139" s="791" t="str">
        <f>IF($AH139="HEADING",TEXT(Order!BL921,"DD-MM"),Order!BL921)</f>
        <v/>
      </c>
      <c r="W139" s="792"/>
      <c r="X139" s="786" t="str">
        <f>IF($AH139="HEADING",TEXT(Order!BM921,"DD-MM"),Order!BM921)</f>
        <v/>
      </c>
      <c r="Y139" s="787"/>
      <c r="Z139" s="788" t="str">
        <f>IF($AH139="HEADING",TEXT(Order!BN921,"DD-MM"),Order!BN921)</f>
        <v/>
      </c>
      <c r="AA139" s="789"/>
      <c r="AB139" s="681" t="str">
        <f>IF(NOT(OR(AH139="HEADING",AH139="DATE")),Order!BO921,"")</f>
        <v/>
      </c>
      <c r="AC139" s="681"/>
      <c r="AD139" s="681"/>
      <c r="AE139" s="681"/>
      <c r="AF139" s="69"/>
      <c r="AG139" s="174"/>
      <c r="AH139" s="146" t="str">
        <f>Order!BQ921</f>
        <v/>
      </c>
      <c r="AI139" s="150" t="b">
        <f>IF(COUNTIF($B$153:$AE$172,Order!BG921)&gt;0,TRUE,FALSE)</f>
        <v>1</v>
      </c>
      <c r="AJ139" s="170" t="e" cm="1">
        <f t="array" ref="AJ139">_xlfn.IFS(AND(AH139="ITEM",AH140="ITEM"),"THIN",AND(AH139="ITEM",AH140="HEADING"),"BLACK",AND(AH139="HEADING",AH140="ITEM"),FALSE)</f>
        <v>#N/A</v>
      </c>
      <c r="AK139" s="204"/>
      <c r="AL139" s="204"/>
    </row>
    <row r="140" spans="1:38" s="97" customFormat="1" ht="20.149999999999999" customHeight="1">
      <c r="A140" s="66"/>
      <c r="B140" s="201" t="str">
        <f>IF(AI140=TRUE,"* "&amp;IF(AND(AH140="ITEM",LEN(Order!BG922)&gt;30),LEFT(Order!BG922,30)&amp;"…",Order!BG922),IF(AND(AH140="ITEM",LEN(Order!BG922)&gt;30),LEFT(Order!BG922,30)&amp;"…",Order!BG922))</f>
        <v xml:space="preserve">* </v>
      </c>
      <c r="C140" s="66"/>
      <c r="D140" s="166"/>
      <c r="E140" s="166"/>
      <c r="F140" s="166"/>
      <c r="G140" s="166"/>
      <c r="H140" s="166"/>
      <c r="I140" s="166"/>
      <c r="J140" s="793" t="str">
        <f>IF(AH140="HEADING","",IF(Order!BP922=0,"",Order!BP922))</f>
        <v/>
      </c>
      <c r="K140" s="793"/>
      <c r="L140" s="793"/>
      <c r="M140" s="793"/>
      <c r="N140" s="791" t="str">
        <f>IF($AH140="HEADING",TEXT(Order!BH922,"DD-MM"),Order!BH922)</f>
        <v/>
      </c>
      <c r="O140" s="792"/>
      <c r="P140" s="786" t="str">
        <f>IF($AH140="HEADING",TEXT(Order!BI922,"DD-MM"),Order!BI922)</f>
        <v/>
      </c>
      <c r="Q140" s="790"/>
      <c r="R140" s="791" t="str">
        <f>IF($AH140="HEADING",TEXT(Order!BJ922,"DD-MM"),Order!BJ922)</f>
        <v/>
      </c>
      <c r="S140" s="792"/>
      <c r="T140" s="786" t="str">
        <f>IF($AH140="HEADING",TEXT(Order!BK922,"DD-MM"),Order!BK922)</f>
        <v/>
      </c>
      <c r="U140" s="790"/>
      <c r="V140" s="791" t="str">
        <f>IF($AH140="HEADING",TEXT(Order!BL922,"DD-MM"),Order!BL922)</f>
        <v/>
      </c>
      <c r="W140" s="792"/>
      <c r="X140" s="786" t="str">
        <f>IF($AH140="HEADING",TEXT(Order!BM922,"DD-MM"),Order!BM922)</f>
        <v/>
      </c>
      <c r="Y140" s="787"/>
      <c r="Z140" s="788" t="str">
        <f>IF($AH140="HEADING",TEXT(Order!BN922,"DD-MM"),Order!BN922)</f>
        <v/>
      </c>
      <c r="AA140" s="789"/>
      <c r="AB140" s="681" t="str">
        <f>IF(NOT(OR(AH140="HEADING",AH140="DATE")),Order!BO922,"")</f>
        <v/>
      </c>
      <c r="AC140" s="681"/>
      <c r="AD140" s="681"/>
      <c r="AE140" s="681"/>
      <c r="AF140" s="47"/>
      <c r="AG140" s="174"/>
      <c r="AH140" s="146" t="str">
        <f>Order!BQ922</f>
        <v/>
      </c>
      <c r="AI140" s="150" t="b">
        <f>IF(COUNTIF($B$153:$AE$172,Order!BG922)&gt;0,TRUE,FALSE)</f>
        <v>1</v>
      </c>
      <c r="AJ140" s="170" t="e" cm="1">
        <f t="array" ref="AJ140">_xlfn.IFS(AND(AH140="ITEM",AH141="ITEM"),"THIN",AND(AH140="ITEM",AH141="HEADING"),"BLACK",AND(AH140="HEADING",AH141="ITEM"),FALSE)</f>
        <v>#N/A</v>
      </c>
      <c r="AK140" s="204"/>
      <c r="AL140" s="204"/>
    </row>
    <row r="141" spans="1:38" s="97" customFormat="1" ht="20.149999999999999" customHeight="1">
      <c r="A141" s="66"/>
      <c r="B141" s="201" t="str">
        <f>IF(AI141=TRUE,"* "&amp;IF(AND(AH141="ITEM",LEN(Order!BG923)&gt;30),LEFT(Order!BG923,30)&amp;"…",Order!BG923),IF(AND(AH141="ITEM",LEN(Order!BG923)&gt;30),LEFT(Order!BG923,30)&amp;"…",Order!BG923))</f>
        <v xml:space="preserve">* </v>
      </c>
      <c r="C141" s="66"/>
      <c r="D141" s="166"/>
      <c r="E141" s="166"/>
      <c r="F141" s="166"/>
      <c r="G141" s="166"/>
      <c r="H141" s="166"/>
      <c r="I141" s="166"/>
      <c r="J141" s="793" t="str">
        <f>IF(AH141="HEADING","",IF(Order!BP923=0,"",Order!BP923))</f>
        <v/>
      </c>
      <c r="K141" s="793"/>
      <c r="L141" s="793"/>
      <c r="M141" s="793"/>
      <c r="N141" s="791" t="str">
        <f>IF($AH141="HEADING",TEXT(Order!BH923,"DD-MM"),Order!BH923)</f>
        <v/>
      </c>
      <c r="O141" s="792"/>
      <c r="P141" s="786" t="str">
        <f>IF($AH141="HEADING",TEXT(Order!BI923,"DD-MM"),Order!BI923)</f>
        <v/>
      </c>
      <c r="Q141" s="790"/>
      <c r="R141" s="791" t="str">
        <f>IF($AH141="HEADING",TEXT(Order!BJ923,"DD-MM"),Order!BJ923)</f>
        <v/>
      </c>
      <c r="S141" s="792"/>
      <c r="T141" s="786" t="str">
        <f>IF($AH141="HEADING",TEXT(Order!BK923,"DD-MM"),Order!BK923)</f>
        <v/>
      </c>
      <c r="U141" s="790"/>
      <c r="V141" s="791" t="str">
        <f>IF($AH141="HEADING",TEXT(Order!BL923,"DD-MM"),Order!BL923)</f>
        <v/>
      </c>
      <c r="W141" s="792"/>
      <c r="X141" s="786" t="str">
        <f>IF($AH141="HEADING",TEXT(Order!BM923,"DD-MM"),Order!BM923)</f>
        <v/>
      </c>
      <c r="Y141" s="787"/>
      <c r="Z141" s="788" t="str">
        <f>IF($AH141="HEADING",TEXT(Order!BN923,"DD-MM"),Order!BN923)</f>
        <v/>
      </c>
      <c r="AA141" s="789"/>
      <c r="AB141" s="681" t="str">
        <f>IF(NOT(OR(AH141="HEADING",AH141="DATE")),Order!BO923,"")</f>
        <v/>
      </c>
      <c r="AC141" s="681"/>
      <c r="AD141" s="681"/>
      <c r="AE141" s="681"/>
      <c r="AF141" s="47"/>
      <c r="AG141" s="174"/>
      <c r="AH141" s="146" t="str">
        <f>Order!BQ923</f>
        <v/>
      </c>
      <c r="AI141" s="150" t="b">
        <f>IF(COUNTIF($B$153:$AE$172,Order!BG923)&gt;0,TRUE,FALSE)</f>
        <v>1</v>
      </c>
      <c r="AJ141" s="170" t="e" cm="1">
        <f t="array" ref="AJ141">_xlfn.IFS(AND(AH141="ITEM",AH142="ITEM"),"THIN",AND(AH141="ITEM",AH142="HEADING"),"BLACK",AND(AH141="HEADING",AH142="ITEM"),FALSE)</f>
        <v>#N/A</v>
      </c>
      <c r="AK141" s="204"/>
      <c r="AL141" s="204"/>
    </row>
    <row r="142" spans="1:38" s="97" customFormat="1" ht="20.149999999999999" customHeight="1">
      <c r="A142" s="66"/>
      <c r="B142" s="201" t="str">
        <f>IF(AI142=TRUE,"* "&amp;IF(AND(AH142="ITEM",LEN(Order!BG924)&gt;30),LEFT(Order!BG924,30)&amp;"…",Order!BG924),IF(AND(AH142="ITEM",LEN(Order!BG924)&gt;30),LEFT(Order!BG924,30)&amp;"…",Order!BG924))</f>
        <v xml:space="preserve">* </v>
      </c>
      <c r="C142" s="66"/>
      <c r="D142" s="166"/>
      <c r="E142" s="166"/>
      <c r="F142" s="166"/>
      <c r="G142" s="166"/>
      <c r="H142" s="166"/>
      <c r="I142" s="166"/>
      <c r="J142" s="793" t="str">
        <f>IF(AH142="HEADING","",IF(Order!BP924=0,"",Order!BP924))</f>
        <v/>
      </c>
      <c r="K142" s="793"/>
      <c r="L142" s="793"/>
      <c r="M142" s="793"/>
      <c r="N142" s="791" t="str">
        <f>IF($AH142="HEADING",TEXT(Order!BH924,"DD-MM"),Order!BH924)</f>
        <v/>
      </c>
      <c r="O142" s="792"/>
      <c r="P142" s="786" t="str">
        <f>IF($AH142="HEADING",TEXT(Order!BI924,"DD-MM"),Order!BI924)</f>
        <v/>
      </c>
      <c r="Q142" s="790"/>
      <c r="R142" s="791" t="str">
        <f>IF($AH142="HEADING",TEXT(Order!BJ924,"DD-MM"),Order!BJ924)</f>
        <v/>
      </c>
      <c r="S142" s="792"/>
      <c r="T142" s="786" t="str">
        <f>IF($AH142="HEADING",TEXT(Order!BK924,"DD-MM"),Order!BK924)</f>
        <v/>
      </c>
      <c r="U142" s="790"/>
      <c r="V142" s="791" t="str">
        <f>IF($AH142="HEADING",TEXT(Order!BL924,"DD-MM"),Order!BL924)</f>
        <v/>
      </c>
      <c r="W142" s="792"/>
      <c r="X142" s="786" t="str">
        <f>IF($AH142="HEADING",TEXT(Order!BM924,"DD-MM"),Order!BM924)</f>
        <v/>
      </c>
      <c r="Y142" s="787"/>
      <c r="Z142" s="788" t="str">
        <f>IF($AH142="HEADING",TEXT(Order!BN924,"DD-MM"),Order!BN924)</f>
        <v/>
      </c>
      <c r="AA142" s="789"/>
      <c r="AB142" s="681" t="str">
        <f>IF(NOT(OR(AH142="HEADING",AH142="DATE")),Order!BO924,"")</f>
        <v/>
      </c>
      <c r="AC142" s="681"/>
      <c r="AD142" s="681"/>
      <c r="AE142" s="681"/>
      <c r="AF142" s="69"/>
      <c r="AG142" s="174"/>
      <c r="AH142" s="146" t="str">
        <f>Order!BQ924</f>
        <v/>
      </c>
      <c r="AI142" s="150" t="b">
        <f>IF(COUNTIF($B$153:$AE$172,Order!BG924)&gt;0,TRUE,FALSE)</f>
        <v>1</v>
      </c>
      <c r="AJ142" s="170" t="e" cm="1">
        <f t="array" ref="AJ142">_xlfn.IFS(AND(AH142="ITEM",AH143="ITEM"),"THIN",AND(AH142="ITEM",AH143="HEADING"),"BLACK",AND(AH142="HEADING",AH143="ITEM"),FALSE)</f>
        <v>#N/A</v>
      </c>
      <c r="AK142" s="204"/>
      <c r="AL142" s="204"/>
    </row>
    <row r="143" spans="1:38" s="97" customFormat="1" ht="20.149999999999999" customHeight="1">
      <c r="A143" s="66"/>
      <c r="B143" s="201" t="str">
        <f>IF(AI143=TRUE,"* "&amp;IF(AND(AH143="ITEM",LEN(Order!BG925)&gt;30),LEFT(Order!BG925,30)&amp;"…",Order!BG925),IF(AND(AH143="ITEM",LEN(Order!BG925)&gt;30),LEFT(Order!BG925,30)&amp;"…",Order!BG925))</f>
        <v xml:space="preserve">* </v>
      </c>
      <c r="C143" s="66"/>
      <c r="D143" s="166"/>
      <c r="E143" s="166"/>
      <c r="F143" s="166"/>
      <c r="G143" s="166"/>
      <c r="H143" s="166"/>
      <c r="I143" s="166"/>
      <c r="J143" s="793" t="str">
        <f>IF(AH143="HEADING","",IF(Order!BP925=0,"",Order!BP925))</f>
        <v/>
      </c>
      <c r="K143" s="793"/>
      <c r="L143" s="793"/>
      <c r="M143" s="793"/>
      <c r="N143" s="791" t="str">
        <f>IF($AH143="HEADING",TEXT(Order!BH925,"DD-MM"),Order!BH925)</f>
        <v/>
      </c>
      <c r="O143" s="792"/>
      <c r="P143" s="786" t="str">
        <f>IF($AH143="HEADING",TEXT(Order!BI925,"DD-MM"),Order!BI925)</f>
        <v/>
      </c>
      <c r="Q143" s="790"/>
      <c r="R143" s="791" t="str">
        <f>IF($AH143="HEADING",TEXT(Order!BJ925,"DD-MM"),Order!BJ925)</f>
        <v/>
      </c>
      <c r="S143" s="792"/>
      <c r="T143" s="786" t="str">
        <f>IF($AH143="HEADING",TEXT(Order!BK925,"DD-MM"),Order!BK925)</f>
        <v/>
      </c>
      <c r="U143" s="790"/>
      <c r="V143" s="791" t="str">
        <f>IF($AH143="HEADING",TEXT(Order!BL925,"DD-MM"),Order!BL925)</f>
        <v/>
      </c>
      <c r="W143" s="792"/>
      <c r="X143" s="786" t="str">
        <f>IF($AH143="HEADING",TEXT(Order!BM925,"DD-MM"),Order!BM925)</f>
        <v/>
      </c>
      <c r="Y143" s="787"/>
      <c r="Z143" s="788" t="str">
        <f>IF($AH143="HEADING",TEXT(Order!BN925,"DD-MM"),Order!BN925)</f>
        <v/>
      </c>
      <c r="AA143" s="789"/>
      <c r="AB143" s="681" t="str">
        <f>IF(NOT(OR(AH143="HEADING",AH143="DATE")),Order!BO925,"")</f>
        <v/>
      </c>
      <c r="AC143" s="681"/>
      <c r="AD143" s="681"/>
      <c r="AE143" s="681"/>
      <c r="AF143" s="47"/>
      <c r="AG143" s="174"/>
      <c r="AH143" s="146" t="str">
        <f>Order!BQ925</f>
        <v/>
      </c>
      <c r="AI143" s="150" t="b">
        <f>IF(COUNTIF($B$153:$AE$172,Order!BG925)&gt;0,TRUE,FALSE)</f>
        <v>1</v>
      </c>
      <c r="AJ143" s="170" t="e" cm="1">
        <f t="array" ref="AJ143">_xlfn.IFS(AND(AH143="ITEM",AH144="ITEM"),"THIN",AND(AH143="ITEM",AH144="HEADING"),"BLACK",AND(AH143="HEADING",AH144="ITEM"),FALSE)</f>
        <v>#N/A</v>
      </c>
      <c r="AK143" s="204"/>
      <c r="AL143" s="204"/>
    </row>
    <row r="144" spans="1:38" s="97" customFormat="1" ht="20.149999999999999" customHeight="1">
      <c r="A144" s="66"/>
      <c r="B144" s="201" t="str">
        <f>IF(AI144=TRUE,"* "&amp;IF(AND(AH144="ITEM",LEN(Order!BG926)&gt;30),LEFT(Order!BG926,30)&amp;"…",Order!BG926),IF(AND(AH144="ITEM",LEN(Order!BG926)&gt;30),LEFT(Order!BG926,30)&amp;"…",Order!BG926))</f>
        <v xml:space="preserve">* </v>
      </c>
      <c r="C144" s="66"/>
      <c r="D144" s="166"/>
      <c r="E144" s="166"/>
      <c r="F144" s="166"/>
      <c r="G144" s="166"/>
      <c r="H144" s="166"/>
      <c r="I144" s="166"/>
      <c r="J144" s="793" t="str">
        <f>IF(AH144="HEADING","",IF(Order!BP926=0,"",Order!BP926))</f>
        <v/>
      </c>
      <c r="K144" s="793"/>
      <c r="L144" s="793"/>
      <c r="M144" s="793"/>
      <c r="N144" s="791" t="str">
        <f>IF($AH144="HEADING",TEXT(Order!BH926,"DD-MM"),Order!BH926)</f>
        <v/>
      </c>
      <c r="O144" s="792"/>
      <c r="P144" s="786" t="str">
        <f>IF($AH144="HEADING",TEXT(Order!BI926,"DD-MM"),Order!BI926)</f>
        <v/>
      </c>
      <c r="Q144" s="790"/>
      <c r="R144" s="791" t="str">
        <f>IF($AH144="HEADING",TEXT(Order!BJ926,"DD-MM"),Order!BJ926)</f>
        <v/>
      </c>
      <c r="S144" s="792"/>
      <c r="T144" s="786" t="str">
        <f>IF($AH144="HEADING",TEXT(Order!BK926,"DD-MM"),Order!BK926)</f>
        <v/>
      </c>
      <c r="U144" s="790"/>
      <c r="V144" s="791" t="str">
        <f>IF($AH144="HEADING",TEXT(Order!BL926,"DD-MM"),Order!BL926)</f>
        <v/>
      </c>
      <c r="W144" s="792"/>
      <c r="X144" s="786" t="str">
        <f>IF($AH144="HEADING",TEXT(Order!BM926,"DD-MM"),Order!BM926)</f>
        <v/>
      </c>
      <c r="Y144" s="787"/>
      <c r="Z144" s="788" t="str">
        <f>IF($AH144="HEADING",TEXT(Order!BN926,"DD-MM"),Order!BN926)</f>
        <v/>
      </c>
      <c r="AA144" s="789"/>
      <c r="AB144" s="681" t="str">
        <f>IF(NOT(OR(AH144="HEADING",AH144="DATE")),Order!BO926,"")</f>
        <v/>
      </c>
      <c r="AC144" s="681"/>
      <c r="AD144" s="681"/>
      <c r="AE144" s="681"/>
      <c r="AF144" s="47"/>
      <c r="AG144" s="174"/>
      <c r="AH144" s="146" t="str">
        <f>Order!BQ926</f>
        <v/>
      </c>
      <c r="AI144" s="150" t="b">
        <f>IF(COUNTIF($B$153:$AE$172,Order!BG926)&gt;0,TRUE,FALSE)</f>
        <v>1</v>
      </c>
      <c r="AJ144" s="170" t="e" cm="1">
        <f t="array" ref="AJ144">_xlfn.IFS(AND(AH144="ITEM",AH145="ITEM"),"THIN",AND(AH144="ITEM",AH145="HEADING"),"BLACK",AND(AH144="HEADING",AH145="ITEM"),FALSE)</f>
        <v>#N/A</v>
      </c>
      <c r="AK144" s="204"/>
      <c r="AL144" s="204"/>
    </row>
    <row r="145" spans="1:38" s="97" customFormat="1" ht="20.149999999999999" customHeight="1">
      <c r="A145" s="66"/>
      <c r="B145" s="201" t="str">
        <f>IF(AI145=TRUE,"* "&amp;IF(AND(AH145="ITEM",LEN(Order!BG927)&gt;30),LEFT(Order!BG927,30)&amp;"…",Order!BG927),IF(AND(AH145="ITEM",LEN(Order!BG927)&gt;30),LEFT(Order!BG927,30)&amp;"…",Order!BG927))</f>
        <v xml:space="preserve">* </v>
      </c>
      <c r="C145" s="66"/>
      <c r="D145" s="166"/>
      <c r="E145" s="166"/>
      <c r="F145" s="166"/>
      <c r="G145" s="166"/>
      <c r="H145" s="166"/>
      <c r="I145" s="166"/>
      <c r="J145" s="793" t="str">
        <f>IF(AH145="HEADING","",IF(Order!BP927=0,"",Order!BP927))</f>
        <v/>
      </c>
      <c r="K145" s="793"/>
      <c r="L145" s="793"/>
      <c r="M145" s="793"/>
      <c r="N145" s="791" t="str">
        <f>IF($AH145="HEADING",TEXT(Order!BH927,"DD-MM"),Order!BH927)</f>
        <v/>
      </c>
      <c r="O145" s="792"/>
      <c r="P145" s="786" t="str">
        <f>IF($AH145="HEADING",TEXT(Order!BI927,"DD-MM"),Order!BI927)</f>
        <v/>
      </c>
      <c r="Q145" s="790"/>
      <c r="R145" s="791" t="str">
        <f>IF($AH145="HEADING",TEXT(Order!BJ927,"DD-MM"),Order!BJ927)</f>
        <v/>
      </c>
      <c r="S145" s="792"/>
      <c r="T145" s="786" t="str">
        <f>IF($AH145="HEADING",TEXT(Order!BK927,"DD-MM"),Order!BK927)</f>
        <v/>
      </c>
      <c r="U145" s="790"/>
      <c r="V145" s="791" t="str">
        <f>IF($AH145="HEADING",TEXT(Order!BL927,"DD-MM"),Order!BL927)</f>
        <v/>
      </c>
      <c r="W145" s="792"/>
      <c r="X145" s="786" t="str">
        <f>IF($AH145="HEADING",TEXT(Order!BM927,"DD-MM"),Order!BM927)</f>
        <v/>
      </c>
      <c r="Y145" s="787"/>
      <c r="Z145" s="788" t="str">
        <f>IF($AH145="HEADING",TEXT(Order!BN927,"DD-MM"),Order!BN927)</f>
        <v/>
      </c>
      <c r="AA145" s="789"/>
      <c r="AB145" s="681" t="str">
        <f>IF(NOT(OR(AH145="HEADING",AH145="DATE")),Order!BO927,"")</f>
        <v/>
      </c>
      <c r="AC145" s="681"/>
      <c r="AD145" s="681"/>
      <c r="AE145" s="681"/>
      <c r="AF145" s="69"/>
      <c r="AG145" s="174"/>
      <c r="AH145" s="146" t="str">
        <f>Order!BQ927</f>
        <v/>
      </c>
      <c r="AI145" s="150" t="b">
        <f>IF(COUNTIF($B$153:$AE$172,Order!BG927)&gt;0,TRUE,FALSE)</f>
        <v>1</v>
      </c>
      <c r="AJ145" s="170" t="e" cm="1">
        <f t="array" ref="AJ145">_xlfn.IFS(AND(AH145="ITEM",AH146="ITEM"),"THIN",AND(AH145="ITEM",AH146="HEADING"),"BLACK",AND(AH145="HEADING",AH146="ITEM"),FALSE)</f>
        <v>#N/A</v>
      </c>
      <c r="AK145" s="204"/>
      <c r="AL145" s="204"/>
    </row>
    <row r="146" spans="1:38" s="97" customFormat="1" ht="20.149999999999999" customHeight="1">
      <c r="A146" s="66"/>
      <c r="B146" s="201" t="str">
        <f>IF(AI146=TRUE,"* "&amp;IF(AND(AH146="ITEM",LEN(Order!BG928)&gt;30),LEFT(Order!BG928,30)&amp;"…",Order!BG928),IF(AND(AH146="ITEM",LEN(Order!BG928)&gt;30),LEFT(Order!BG928,30)&amp;"…",Order!BG928))</f>
        <v xml:space="preserve">* </v>
      </c>
      <c r="C146" s="66"/>
      <c r="D146" s="166"/>
      <c r="E146" s="166"/>
      <c r="F146" s="166"/>
      <c r="G146" s="166"/>
      <c r="H146" s="166"/>
      <c r="I146" s="166"/>
      <c r="J146" s="793" t="str">
        <f>IF(AH146="HEADING","",IF(Order!BP928=0,"",Order!BP928))</f>
        <v/>
      </c>
      <c r="K146" s="793"/>
      <c r="L146" s="793"/>
      <c r="M146" s="793"/>
      <c r="N146" s="791" t="str">
        <f>IF($AH146="HEADING",TEXT(Order!BH928,"DD-MM"),Order!BH928)</f>
        <v/>
      </c>
      <c r="O146" s="792"/>
      <c r="P146" s="786" t="str">
        <f>IF($AH146="HEADING",TEXT(Order!BI928,"DD-MM"),Order!BI928)</f>
        <v/>
      </c>
      <c r="Q146" s="790"/>
      <c r="R146" s="791" t="str">
        <f>IF($AH146="HEADING",TEXT(Order!BJ928,"DD-MM"),Order!BJ928)</f>
        <v/>
      </c>
      <c r="S146" s="792"/>
      <c r="T146" s="786" t="str">
        <f>IF($AH146="HEADING",TEXT(Order!BK928,"DD-MM"),Order!BK928)</f>
        <v/>
      </c>
      <c r="U146" s="790"/>
      <c r="V146" s="791" t="str">
        <f>IF($AH146="HEADING",TEXT(Order!BL928,"DD-MM"),Order!BL928)</f>
        <v/>
      </c>
      <c r="W146" s="792"/>
      <c r="X146" s="786" t="str">
        <f>IF($AH146="HEADING",TEXT(Order!BM928,"DD-MM"),Order!BM928)</f>
        <v/>
      </c>
      <c r="Y146" s="787"/>
      <c r="Z146" s="788" t="str">
        <f>IF($AH146="HEADING",TEXT(Order!BN928,"DD-MM"),Order!BN928)</f>
        <v/>
      </c>
      <c r="AA146" s="789"/>
      <c r="AB146" s="681" t="str">
        <f>IF(NOT(OR(AH146="HEADING",AH146="DATE")),Order!BO928,"")</f>
        <v/>
      </c>
      <c r="AC146" s="681"/>
      <c r="AD146" s="681"/>
      <c r="AE146" s="681"/>
      <c r="AF146" s="47"/>
      <c r="AG146" s="174"/>
      <c r="AH146" s="146" t="str">
        <f>Order!BQ928</f>
        <v/>
      </c>
      <c r="AI146" s="150" t="b">
        <f>IF(COUNTIF($B$153:$AE$172,Order!BG928)&gt;0,TRUE,FALSE)</f>
        <v>1</v>
      </c>
      <c r="AJ146" s="170" t="e" cm="1">
        <f t="array" ref="AJ146">_xlfn.IFS(AND(AH146="ITEM",AH147="ITEM"),"THIN",AND(AH146="ITEM",AH147="HEADING"),"BLACK",AND(AH146="HEADING",AH147="ITEM"),FALSE)</f>
        <v>#N/A</v>
      </c>
      <c r="AK146" s="204"/>
      <c r="AL146" s="204"/>
    </row>
    <row r="147" spans="1:38" s="97" customFormat="1" ht="20.149999999999999" customHeight="1">
      <c r="A147" s="66"/>
      <c r="B147" s="201" t="str">
        <f>IF(AI147=TRUE,"* "&amp;IF(AND(AH147="ITEM",LEN(Order!BG929)&gt;30),LEFT(Order!BG929,30)&amp;"…",Order!BG929),IF(AND(AH147="ITEM",LEN(Order!BG929)&gt;30),LEFT(Order!BG929,30)&amp;"…",Order!BG929))</f>
        <v xml:space="preserve">* </v>
      </c>
      <c r="C147" s="66"/>
      <c r="D147" s="166"/>
      <c r="E147" s="166"/>
      <c r="F147" s="166"/>
      <c r="G147" s="166"/>
      <c r="H147" s="166"/>
      <c r="I147" s="166"/>
      <c r="J147" s="793" t="str">
        <f>IF(AH147="HEADING","",IF(Order!BP929=0,"",Order!BP929))</f>
        <v/>
      </c>
      <c r="K147" s="793"/>
      <c r="L147" s="793"/>
      <c r="M147" s="793"/>
      <c r="N147" s="791" t="str">
        <f>IF($AH147="HEADING",TEXT(Order!BH929,"DD-MM"),Order!BH929)</f>
        <v/>
      </c>
      <c r="O147" s="792"/>
      <c r="P147" s="786" t="str">
        <f>IF($AH147="HEADING",TEXT(Order!BI929,"DD-MM"),Order!BI929)</f>
        <v/>
      </c>
      <c r="Q147" s="790"/>
      <c r="R147" s="791" t="str">
        <f>IF($AH147="HEADING",TEXT(Order!BJ929,"DD-MM"),Order!BJ929)</f>
        <v/>
      </c>
      <c r="S147" s="792"/>
      <c r="T147" s="786" t="str">
        <f>IF($AH147="HEADING",TEXT(Order!BK929,"DD-MM"),Order!BK929)</f>
        <v/>
      </c>
      <c r="U147" s="790"/>
      <c r="V147" s="791" t="str">
        <f>IF($AH147="HEADING",TEXT(Order!BL929,"DD-MM"),Order!BL929)</f>
        <v/>
      </c>
      <c r="W147" s="792"/>
      <c r="X147" s="786" t="str">
        <f>IF($AH147="HEADING",TEXT(Order!BM929,"DD-MM"),Order!BM929)</f>
        <v/>
      </c>
      <c r="Y147" s="787"/>
      <c r="Z147" s="788" t="str">
        <f>IF($AH147="HEADING",TEXT(Order!BN929,"DD-MM"),Order!BN929)</f>
        <v/>
      </c>
      <c r="AA147" s="789"/>
      <c r="AB147" s="681" t="str">
        <f>IF(NOT(OR(AH147="HEADING",AH147="DATE")),Order!BO929,"")</f>
        <v/>
      </c>
      <c r="AC147" s="681"/>
      <c r="AD147" s="681"/>
      <c r="AE147" s="681"/>
      <c r="AF147" s="47"/>
      <c r="AG147" s="174"/>
      <c r="AH147" s="146" t="str">
        <f>Order!BQ929</f>
        <v/>
      </c>
      <c r="AI147" s="150" t="b">
        <f>IF(COUNTIF($B$153:$AE$172,Order!BG929)&gt;0,TRUE,FALSE)</f>
        <v>1</v>
      </c>
      <c r="AJ147" s="170" t="e" cm="1">
        <f t="array" ref="AJ147">_xlfn.IFS(AND(AH147="ITEM",AH148="ITEM"),"THIN",AND(AH147="ITEM",AH148="HEADING"),"BLACK",AND(AH147="HEADING",AH148="ITEM"),FALSE)</f>
        <v>#N/A</v>
      </c>
      <c r="AK147" s="204"/>
      <c r="AL147" s="204"/>
    </row>
    <row r="148" spans="1:38" s="97" customFormat="1" ht="20.149999999999999" customHeight="1">
      <c r="A148" s="66"/>
      <c r="B148" s="201" t="str">
        <f>IF(AI148=TRUE,"* "&amp;IF(AND(AH148="ITEM",LEN(Order!BG930)&gt;30),LEFT(Order!BG930,30)&amp;"…",Order!BG930),IF(AND(AH148="ITEM",LEN(Order!BG930)&gt;30),LEFT(Order!BG930,30)&amp;"…",Order!BG930))</f>
        <v xml:space="preserve">* </v>
      </c>
      <c r="C148" s="66"/>
      <c r="D148" s="166"/>
      <c r="E148" s="166"/>
      <c r="F148" s="166"/>
      <c r="G148" s="166"/>
      <c r="H148" s="166"/>
      <c r="I148" s="166"/>
      <c r="J148" s="793" t="str">
        <f>IF(AH148="HEADING","",IF(Order!BP930=0,"",Order!BP930))</f>
        <v/>
      </c>
      <c r="K148" s="793"/>
      <c r="L148" s="793"/>
      <c r="M148" s="793"/>
      <c r="N148" s="791" t="str">
        <f>IF($AH148="HEADING",TEXT(Order!BH930,"DD-MM"),Order!BH930)</f>
        <v/>
      </c>
      <c r="O148" s="792"/>
      <c r="P148" s="786" t="str">
        <f>IF($AH148="HEADING",TEXT(Order!BI930,"DD-MM"),Order!BI930)</f>
        <v/>
      </c>
      <c r="Q148" s="790"/>
      <c r="R148" s="791" t="str">
        <f>IF($AH148="HEADING",TEXT(Order!BJ930,"DD-MM"),Order!BJ930)</f>
        <v/>
      </c>
      <c r="S148" s="792"/>
      <c r="T148" s="786" t="str">
        <f>IF($AH148="HEADING",TEXT(Order!BK930,"DD-MM"),Order!BK930)</f>
        <v/>
      </c>
      <c r="U148" s="790"/>
      <c r="V148" s="791" t="str">
        <f>IF($AH148="HEADING",TEXT(Order!BL930,"DD-MM"),Order!BL930)</f>
        <v/>
      </c>
      <c r="W148" s="792"/>
      <c r="X148" s="786" t="str">
        <f>IF($AH148="HEADING",TEXT(Order!BM930,"DD-MM"),Order!BM930)</f>
        <v/>
      </c>
      <c r="Y148" s="787"/>
      <c r="Z148" s="788" t="str">
        <f>IF($AH148="HEADING",TEXT(Order!BN930,"DD-MM"),Order!BN930)</f>
        <v/>
      </c>
      <c r="AA148" s="789"/>
      <c r="AB148" s="681" t="str">
        <f>IF(NOT(OR(AH148="HEADING",AH148="DATE")),Order!BO930,"")</f>
        <v/>
      </c>
      <c r="AC148" s="681"/>
      <c r="AD148" s="681"/>
      <c r="AE148" s="681"/>
      <c r="AF148" s="69"/>
      <c r="AG148" s="174"/>
      <c r="AH148" s="146" t="str">
        <f>Order!BQ930</f>
        <v/>
      </c>
      <c r="AI148" s="150" t="b">
        <f>IF(COUNTIF($B$153:$AE$172,Order!BG930)&gt;0,TRUE,FALSE)</f>
        <v>1</v>
      </c>
      <c r="AJ148" s="170" t="e" cm="1">
        <f t="array" ref="AJ148">_xlfn.IFS(AND(AH148="ITEM",AH149="ITEM"),"THIN",AND(AH148="ITEM",AH149="HEADING"),"BLACK",AND(AH148="HEADING",AH149="ITEM"),FALSE)</f>
        <v>#N/A</v>
      </c>
      <c r="AK148" s="204"/>
      <c r="AL148" s="204"/>
    </row>
    <row r="149" spans="1:38" s="97" customFormat="1" ht="20.149999999999999" customHeight="1">
      <c r="A149" s="66"/>
      <c r="B149" s="201" t="str">
        <f>IF(AI149=TRUE,"* "&amp;IF(AND(AH149="ITEM",LEN(Order!BG931)&gt;30),LEFT(Order!BG931,30)&amp;"…",Order!BG931),IF(AND(AH149="ITEM",LEN(Order!BG931)&gt;30),LEFT(Order!BG931,30)&amp;"…",Order!BG931))</f>
        <v xml:space="preserve">* </v>
      </c>
      <c r="C149" s="66"/>
      <c r="D149" s="166"/>
      <c r="E149" s="166"/>
      <c r="F149" s="166"/>
      <c r="G149" s="166"/>
      <c r="H149" s="166"/>
      <c r="I149" s="166"/>
      <c r="J149" s="793" t="str">
        <f>IF(AH149="HEADING","",IF(Order!BP931=0,"",Order!BP931))</f>
        <v/>
      </c>
      <c r="K149" s="793"/>
      <c r="L149" s="793"/>
      <c r="M149" s="793"/>
      <c r="N149" s="791" t="str">
        <f>IF($AH149="HEADING",TEXT(Order!BH931,"DD-MM"),Order!BH931)</f>
        <v/>
      </c>
      <c r="O149" s="792"/>
      <c r="P149" s="786" t="str">
        <f>IF($AH149="HEADING",TEXT(Order!BI931,"DD-MM"),Order!BI931)</f>
        <v/>
      </c>
      <c r="Q149" s="790"/>
      <c r="R149" s="791" t="str">
        <f>IF($AH149="HEADING",TEXT(Order!BJ931,"DD-MM"),Order!BJ931)</f>
        <v/>
      </c>
      <c r="S149" s="792"/>
      <c r="T149" s="786" t="str">
        <f>IF($AH149="HEADING",TEXT(Order!BK931,"DD-MM"),Order!BK931)</f>
        <v/>
      </c>
      <c r="U149" s="790"/>
      <c r="V149" s="791" t="str">
        <f>IF($AH149="HEADING",TEXT(Order!BL931,"DD-MM"),Order!BL931)</f>
        <v/>
      </c>
      <c r="W149" s="792"/>
      <c r="X149" s="786" t="str">
        <f>IF($AH149="HEADING",TEXT(Order!BM931,"DD-MM"),Order!BM931)</f>
        <v/>
      </c>
      <c r="Y149" s="787"/>
      <c r="Z149" s="788" t="str">
        <f>IF($AH149="HEADING",TEXT(Order!BN931,"DD-MM"),Order!BN931)</f>
        <v/>
      </c>
      <c r="AA149" s="789"/>
      <c r="AB149" s="681" t="str">
        <f>IF(NOT(OR(AH149="HEADING",AH149="DATE")),Order!BO931,"")</f>
        <v/>
      </c>
      <c r="AC149" s="681"/>
      <c r="AD149" s="681"/>
      <c r="AE149" s="681"/>
      <c r="AF149" s="47"/>
      <c r="AG149" s="174"/>
      <c r="AH149" s="146" t="str">
        <f>Order!BQ931</f>
        <v/>
      </c>
      <c r="AI149" s="150" t="b">
        <f>IF(COUNTIF($B$153:$AE$172,Order!BG931)&gt;0,TRUE,FALSE)</f>
        <v>1</v>
      </c>
      <c r="AJ149" s="170" t="e" cm="1">
        <f t="array" ref="AJ149">_xlfn.IFS(AND(AH149="ITEM",AH150="ITEM"),"THIN",AND(AH149="ITEM",AH150="HEADING"),"BLACK",AND(AH149="HEADING",AH150="ITEM"),FALSE)</f>
        <v>#N/A</v>
      </c>
      <c r="AK149" s="204"/>
      <c r="AL149" s="204"/>
    </row>
    <row r="150" spans="1:38" s="98" customFormat="1" ht="10.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47"/>
      <c r="AG150" s="163"/>
      <c r="AH150" s="161"/>
      <c r="AI150" s="151"/>
      <c r="AJ150" s="164"/>
    </row>
    <row r="151" spans="1:38" s="96" customFormat="1" ht="15" customHeight="1">
      <c r="A151" s="47"/>
      <c r="B151" s="703" t="s">
        <v>851</v>
      </c>
      <c r="C151" s="703"/>
      <c r="D151" s="703"/>
      <c r="E151" s="703"/>
      <c r="F151" s="703"/>
      <c r="G151" s="703"/>
      <c r="H151" s="703"/>
      <c r="I151" s="703"/>
      <c r="J151" s="703"/>
      <c r="K151" s="703"/>
      <c r="L151" s="703"/>
      <c r="M151" s="703"/>
      <c r="N151" s="703"/>
      <c r="O151" s="703"/>
      <c r="P151" s="703"/>
      <c r="Q151" s="703"/>
      <c r="R151" s="703"/>
      <c r="S151" s="703"/>
      <c r="T151" s="703"/>
      <c r="U151" s="703"/>
      <c r="V151" s="703"/>
      <c r="W151" s="703"/>
      <c r="X151" s="703"/>
      <c r="Y151" s="703"/>
      <c r="Z151" s="703"/>
      <c r="AA151" s="703"/>
      <c r="AB151" s="703"/>
      <c r="AC151" s="703"/>
      <c r="AD151" s="703"/>
      <c r="AE151" s="703"/>
      <c r="AF151" s="47"/>
      <c r="AG151" s="174"/>
      <c r="AH151" s="161" t="s">
        <v>849</v>
      </c>
      <c r="AI151" s="149"/>
      <c r="AJ151" s="162"/>
    </row>
    <row r="152" spans="1:38" s="96" customFormat="1" ht="5.15" customHeight="1">
      <c r="A152" s="4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27"/>
      <c r="AD152" s="27"/>
      <c r="AE152" s="17"/>
      <c r="AF152" s="17"/>
      <c r="AG152" s="163"/>
      <c r="AH152" s="149"/>
      <c r="AI152" s="161"/>
      <c r="AJ152" s="149"/>
    </row>
    <row r="153" spans="1:38" s="97" customFormat="1" ht="18" customHeight="1">
      <c r="A153" s="66"/>
      <c r="B153" s="782" t="str">
        <f>IF(AH153="HEADING",Order!BR856,"     "&amp;Order!BR856)</f>
        <v>Soft Drinks</v>
      </c>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82"/>
      <c r="Z153" s="782"/>
      <c r="AA153" s="782"/>
      <c r="AB153" s="782"/>
      <c r="AC153" s="782"/>
      <c r="AD153" s="782"/>
      <c r="AE153" s="782"/>
      <c r="AF153" s="69"/>
      <c r="AG153" s="174"/>
      <c r="AH153" s="146" t="str">
        <f>Order!BS856</f>
        <v>HEADING</v>
      </c>
      <c r="AI153" s="150"/>
      <c r="AJ153" s="170"/>
      <c r="AK153" s="204"/>
      <c r="AL153" s="204"/>
    </row>
    <row r="154" spans="1:38" s="97" customFormat="1" ht="18" customHeight="1">
      <c r="A154" s="66"/>
      <c r="B154" s="782" t="str">
        <f>IF(AH154="HEADING",Order!BR857,"     "&amp;Order!BR857)</f>
        <v xml:space="preserve">     </v>
      </c>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82"/>
      <c r="Z154" s="782"/>
      <c r="AA154" s="782"/>
      <c r="AB154" s="782"/>
      <c r="AC154" s="782"/>
      <c r="AD154" s="782"/>
      <c r="AE154" s="782"/>
      <c r="AF154" s="69"/>
      <c r="AG154" s="174"/>
      <c r="AH154" s="146" t="str">
        <f>Order!BS857</f>
        <v/>
      </c>
      <c r="AI154" s="150"/>
      <c r="AJ154" s="170"/>
      <c r="AK154" s="204"/>
      <c r="AL154" s="204"/>
    </row>
    <row r="155" spans="1:38" s="97" customFormat="1" ht="18" customHeight="1">
      <c r="A155" s="66"/>
      <c r="B155" s="782" t="str">
        <f>IF(AH155="HEADING",Order!BR858,"     "&amp;Order!BR858)</f>
        <v xml:space="preserve">     </v>
      </c>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82"/>
      <c r="Z155" s="782"/>
      <c r="AA155" s="782"/>
      <c r="AB155" s="782"/>
      <c r="AC155" s="782"/>
      <c r="AD155" s="782"/>
      <c r="AE155" s="782"/>
      <c r="AF155" s="69"/>
      <c r="AG155" s="174"/>
      <c r="AH155" s="146" t="str">
        <f>Order!BS858</f>
        <v/>
      </c>
      <c r="AI155" s="150"/>
      <c r="AJ155" s="170"/>
      <c r="AK155" s="204"/>
      <c r="AL155" s="204"/>
    </row>
    <row r="156" spans="1:38" s="97" customFormat="1" ht="18" customHeight="1">
      <c r="A156" s="66"/>
      <c r="B156" s="782" t="str">
        <f>IF(AH156="HEADING",Order!BR868,"     "&amp;Order!BR868)</f>
        <v xml:space="preserve">     </v>
      </c>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82"/>
      <c r="Z156" s="782"/>
      <c r="AA156" s="782"/>
      <c r="AB156" s="782"/>
      <c r="AC156" s="782"/>
      <c r="AD156" s="782"/>
      <c r="AE156" s="782"/>
      <c r="AF156" s="69"/>
      <c r="AG156" s="174"/>
      <c r="AH156" s="146" t="str">
        <f>Order!BS868</f>
        <v/>
      </c>
      <c r="AI156" s="150"/>
      <c r="AJ156" s="170"/>
      <c r="AK156" s="204"/>
      <c r="AL156" s="204"/>
    </row>
    <row r="157" spans="1:38" s="97" customFormat="1" ht="18" customHeight="1">
      <c r="A157" s="66"/>
      <c r="B157" s="782" t="str">
        <f>IF(AH157="HEADING",Order!BR871,"     "&amp;Order!BR871)</f>
        <v xml:space="preserve">     </v>
      </c>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82"/>
      <c r="Z157" s="782"/>
      <c r="AA157" s="782"/>
      <c r="AB157" s="782"/>
      <c r="AC157" s="782"/>
      <c r="AD157" s="782"/>
      <c r="AE157" s="782"/>
      <c r="AF157" s="69"/>
      <c r="AG157" s="174"/>
      <c r="AH157" s="146" t="str">
        <f>Order!BS871</f>
        <v/>
      </c>
      <c r="AI157" s="150"/>
      <c r="AJ157" s="170"/>
      <c r="AK157" s="204"/>
      <c r="AL157" s="204"/>
    </row>
    <row r="158" spans="1:38" s="97" customFormat="1" ht="18" customHeight="1">
      <c r="A158" s="66"/>
      <c r="B158" s="782" t="str">
        <f>IF(AH158="HEADING",Order!BR872,"     "&amp;Order!BR872)</f>
        <v xml:space="preserve">     </v>
      </c>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82"/>
      <c r="Z158" s="782"/>
      <c r="AA158" s="782"/>
      <c r="AB158" s="782"/>
      <c r="AC158" s="782"/>
      <c r="AD158" s="782"/>
      <c r="AE158" s="782"/>
      <c r="AF158" s="69"/>
      <c r="AG158" s="174"/>
      <c r="AH158" s="146" t="str">
        <f>Order!BS872</f>
        <v/>
      </c>
      <c r="AI158" s="150"/>
      <c r="AJ158" s="170"/>
      <c r="AK158" s="204"/>
      <c r="AL158" s="204"/>
    </row>
    <row r="159" spans="1:38" s="97" customFormat="1" ht="18" customHeight="1">
      <c r="A159" s="66"/>
      <c r="B159" s="782" t="str">
        <f>IF(AH159="HEADING",Order!BR873,"     "&amp;Order!BR873)</f>
        <v xml:space="preserve">     </v>
      </c>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82"/>
      <c r="Z159" s="782"/>
      <c r="AA159" s="782"/>
      <c r="AB159" s="782"/>
      <c r="AC159" s="782"/>
      <c r="AD159" s="782"/>
      <c r="AE159" s="782"/>
      <c r="AF159" s="69"/>
      <c r="AG159" s="174"/>
      <c r="AH159" s="146" t="str">
        <f>Order!BS873</f>
        <v/>
      </c>
      <c r="AI159" s="150"/>
      <c r="AJ159" s="170"/>
      <c r="AK159" s="204"/>
      <c r="AL159" s="204"/>
    </row>
    <row r="160" spans="1:38" s="97" customFormat="1" ht="18" customHeight="1">
      <c r="A160" s="66"/>
      <c r="B160" s="782" t="str">
        <f>IF(AH160="HEADING",Order!BR874,"     "&amp;Order!BR874)</f>
        <v xml:space="preserve">     </v>
      </c>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82"/>
      <c r="Z160" s="782"/>
      <c r="AA160" s="782"/>
      <c r="AB160" s="782"/>
      <c r="AC160" s="782"/>
      <c r="AD160" s="782"/>
      <c r="AE160" s="782"/>
      <c r="AF160" s="69"/>
      <c r="AG160" s="174"/>
      <c r="AH160" s="146" t="str">
        <f>Order!BS874</f>
        <v/>
      </c>
      <c r="AI160" s="150"/>
      <c r="AJ160" s="170"/>
      <c r="AK160" s="204"/>
      <c r="AL160" s="204"/>
    </row>
    <row r="161" spans="1:38" s="97" customFormat="1" ht="18" customHeight="1">
      <c r="A161" s="66"/>
      <c r="B161" s="782" t="str">
        <f>IF(AH161="HEADING",Order!BR875,"     "&amp;Order!BR875)</f>
        <v xml:space="preserve">     </v>
      </c>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82"/>
      <c r="Z161" s="782"/>
      <c r="AA161" s="782"/>
      <c r="AB161" s="782"/>
      <c r="AC161" s="782"/>
      <c r="AD161" s="782"/>
      <c r="AE161" s="782"/>
      <c r="AF161" s="69"/>
      <c r="AG161" s="174"/>
      <c r="AH161" s="146" t="str">
        <f>Order!BS875</f>
        <v/>
      </c>
      <c r="AI161" s="150"/>
      <c r="AJ161" s="170"/>
      <c r="AK161" s="204"/>
      <c r="AL161" s="204"/>
    </row>
    <row r="162" spans="1:38" s="97" customFormat="1" ht="18" customHeight="1">
      <c r="A162" s="66"/>
      <c r="B162" s="782" t="str">
        <f>IF(AH162="HEADING",Order!BR876,"     "&amp;Order!BR876)</f>
        <v xml:space="preserve">     </v>
      </c>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82"/>
      <c r="Z162" s="782"/>
      <c r="AA162" s="782"/>
      <c r="AB162" s="782"/>
      <c r="AC162" s="782"/>
      <c r="AD162" s="782"/>
      <c r="AE162" s="782"/>
      <c r="AF162" s="69"/>
      <c r="AG162" s="174"/>
      <c r="AH162" s="146" t="str">
        <f>Order!BS876</f>
        <v/>
      </c>
      <c r="AI162" s="150"/>
      <c r="AJ162" s="170"/>
      <c r="AK162" s="204"/>
      <c r="AL162" s="204"/>
    </row>
    <row r="163" spans="1:38" s="97" customFormat="1" ht="18" customHeight="1">
      <c r="A163" s="66"/>
      <c r="B163" s="782" t="str">
        <f>IF(AH163="HEADING",Order!BR877,"     "&amp;Order!BR877)</f>
        <v xml:space="preserve">     </v>
      </c>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82"/>
      <c r="Z163" s="782"/>
      <c r="AA163" s="782"/>
      <c r="AB163" s="782"/>
      <c r="AC163" s="782"/>
      <c r="AD163" s="782"/>
      <c r="AE163" s="782"/>
      <c r="AF163" s="69"/>
      <c r="AG163" s="174"/>
      <c r="AH163" s="146" t="str">
        <f>Order!BS877</f>
        <v/>
      </c>
      <c r="AI163" s="150"/>
      <c r="AJ163" s="170"/>
      <c r="AK163" s="204"/>
      <c r="AL163" s="204"/>
    </row>
    <row r="164" spans="1:38" s="97" customFormat="1" ht="18" customHeight="1">
      <c r="A164" s="66"/>
      <c r="B164" s="782" t="str">
        <f>IF(AH164="HEADING",Order!BR878,"     "&amp;Order!BR878)</f>
        <v xml:space="preserve">     </v>
      </c>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82"/>
      <c r="Z164" s="782"/>
      <c r="AA164" s="782"/>
      <c r="AB164" s="782"/>
      <c r="AC164" s="782"/>
      <c r="AD164" s="782"/>
      <c r="AE164" s="782"/>
      <c r="AF164" s="69"/>
      <c r="AG164" s="174"/>
      <c r="AH164" s="146" t="str">
        <f>Order!BS878</f>
        <v/>
      </c>
      <c r="AI164" s="150"/>
      <c r="AJ164" s="170"/>
      <c r="AK164" s="204"/>
      <c r="AL164" s="204"/>
    </row>
    <row r="165" spans="1:38" s="97" customFormat="1" ht="18" customHeight="1">
      <c r="A165" s="66"/>
      <c r="B165" s="782" t="str">
        <f>IF(AH165="HEADING",Order!BR879,"     "&amp;Order!BR879)</f>
        <v xml:space="preserve">     </v>
      </c>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82"/>
      <c r="Z165" s="782"/>
      <c r="AA165" s="782"/>
      <c r="AB165" s="782"/>
      <c r="AC165" s="782"/>
      <c r="AD165" s="782"/>
      <c r="AE165" s="782"/>
      <c r="AF165" s="69"/>
      <c r="AG165" s="174"/>
      <c r="AH165" s="146" t="str">
        <f>Order!BS879</f>
        <v/>
      </c>
      <c r="AI165" s="150"/>
      <c r="AJ165" s="170"/>
      <c r="AK165" s="204"/>
      <c r="AL165" s="204"/>
    </row>
    <row r="166" spans="1:38" s="97" customFormat="1" ht="18" customHeight="1">
      <c r="A166" s="66"/>
      <c r="B166" s="782" t="str">
        <f>IF(AH166="HEADING",Order!BR880,"     "&amp;Order!BR880)</f>
        <v xml:space="preserve">     </v>
      </c>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82"/>
      <c r="Z166" s="782"/>
      <c r="AA166" s="782"/>
      <c r="AB166" s="782"/>
      <c r="AC166" s="782"/>
      <c r="AD166" s="782"/>
      <c r="AE166" s="782"/>
      <c r="AF166" s="69"/>
      <c r="AG166" s="174"/>
      <c r="AH166" s="146" t="str">
        <f>Order!BS880</f>
        <v/>
      </c>
      <c r="AI166" s="150"/>
      <c r="AJ166" s="170"/>
      <c r="AK166" s="204"/>
      <c r="AL166" s="204"/>
    </row>
    <row r="167" spans="1:38" s="97" customFormat="1" ht="18" customHeight="1">
      <c r="A167" s="66"/>
      <c r="B167" s="782" t="str">
        <f>IF(AH167="HEADING",Order!BR881,"     "&amp;Order!BR881)</f>
        <v xml:space="preserve">     </v>
      </c>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82"/>
      <c r="Z167" s="782"/>
      <c r="AA167" s="782"/>
      <c r="AB167" s="782"/>
      <c r="AC167" s="782"/>
      <c r="AD167" s="782"/>
      <c r="AE167" s="782"/>
      <c r="AF167" s="69"/>
      <c r="AG167" s="174"/>
      <c r="AH167" s="146" t="str">
        <f>Order!BS881</f>
        <v/>
      </c>
      <c r="AI167" s="150"/>
      <c r="AJ167" s="170"/>
      <c r="AK167" s="204"/>
      <c r="AL167" s="204"/>
    </row>
    <row r="168" spans="1:38" s="97" customFormat="1" ht="18" customHeight="1">
      <c r="A168" s="66"/>
      <c r="B168" s="782" t="str">
        <f>IF(AH168="HEADING",Order!BR882,"     "&amp;Order!BR882)</f>
        <v xml:space="preserve">     </v>
      </c>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82"/>
      <c r="Z168" s="782"/>
      <c r="AA168" s="782"/>
      <c r="AB168" s="782"/>
      <c r="AC168" s="782"/>
      <c r="AD168" s="782"/>
      <c r="AE168" s="782"/>
      <c r="AF168" s="69"/>
      <c r="AG168" s="174"/>
      <c r="AH168" s="146" t="str">
        <f>Order!BS882</f>
        <v/>
      </c>
      <c r="AI168" s="150"/>
      <c r="AJ168" s="170"/>
      <c r="AK168" s="204"/>
      <c r="AL168" s="204"/>
    </row>
    <row r="169" spans="1:38" s="97" customFormat="1" ht="18" customHeight="1">
      <c r="A169" s="66"/>
      <c r="B169" s="782" t="str">
        <f>IF(AH169="HEADING",Order!BR883,"     "&amp;Order!BR883)</f>
        <v xml:space="preserve">     </v>
      </c>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82"/>
      <c r="Z169" s="782"/>
      <c r="AA169" s="782"/>
      <c r="AB169" s="782"/>
      <c r="AC169" s="782"/>
      <c r="AD169" s="782"/>
      <c r="AE169" s="782"/>
      <c r="AF169" s="69"/>
      <c r="AG169" s="174"/>
      <c r="AH169" s="146" t="str">
        <f>Order!BS883</f>
        <v/>
      </c>
      <c r="AI169" s="150"/>
      <c r="AJ169" s="170"/>
      <c r="AK169" s="204"/>
      <c r="AL169" s="204"/>
    </row>
    <row r="170" spans="1:38" s="97" customFormat="1" ht="18" customHeight="1">
      <c r="A170" s="66"/>
      <c r="B170" s="782" t="str">
        <f>IF(AH170="HEADING",Order!BR884,"     "&amp;Order!BR884)</f>
        <v xml:space="preserve">     </v>
      </c>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82"/>
      <c r="Z170" s="782"/>
      <c r="AA170" s="782"/>
      <c r="AB170" s="782"/>
      <c r="AC170" s="782"/>
      <c r="AD170" s="782"/>
      <c r="AE170" s="782"/>
      <c r="AF170" s="69"/>
      <c r="AG170" s="174"/>
      <c r="AH170" s="146" t="str">
        <f>Order!BS884</f>
        <v/>
      </c>
      <c r="AI170" s="150"/>
      <c r="AJ170" s="170"/>
      <c r="AK170" s="204"/>
      <c r="AL170" s="204"/>
    </row>
    <row r="171" spans="1:38" s="97" customFormat="1" ht="18" customHeight="1">
      <c r="A171" s="66"/>
      <c r="B171" s="782" t="str">
        <f>IF(AH171="HEADING",Order!BR885,"     "&amp;Order!BR885)</f>
        <v xml:space="preserve">     </v>
      </c>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82"/>
      <c r="Z171" s="782"/>
      <c r="AA171" s="782"/>
      <c r="AB171" s="782"/>
      <c r="AC171" s="782"/>
      <c r="AD171" s="782"/>
      <c r="AE171" s="782"/>
      <c r="AF171" s="69"/>
      <c r="AG171" s="174"/>
      <c r="AH171" s="146" t="str">
        <f>Order!BS885</f>
        <v/>
      </c>
      <c r="AI171" s="150"/>
      <c r="AJ171" s="170"/>
      <c r="AK171" s="204"/>
      <c r="AL171" s="204"/>
    </row>
    <row r="172" spans="1:38" s="97" customFormat="1" ht="18" customHeight="1">
      <c r="A172" s="66"/>
      <c r="B172" s="782" t="str">
        <f>IF(AH172="HEADING",Order!BR886,"     "&amp;Order!BR886)</f>
        <v xml:space="preserve">     </v>
      </c>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82"/>
      <c r="Z172" s="782"/>
      <c r="AA172" s="782"/>
      <c r="AB172" s="782"/>
      <c r="AC172" s="782"/>
      <c r="AD172" s="782"/>
      <c r="AE172" s="782"/>
      <c r="AF172" s="69"/>
      <c r="AG172" s="174"/>
      <c r="AH172" s="146" t="str">
        <f>Order!BS886</f>
        <v/>
      </c>
      <c r="AI172" s="150"/>
      <c r="AJ172" s="170"/>
      <c r="AK172" s="204"/>
      <c r="AL172" s="204"/>
    </row>
    <row r="173" spans="1:38" ht="7.5" customHeight="1" thickBo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row>
    <row r="174" spans="1:38" ht="10.25" customHeight="1">
      <c r="A174" s="21"/>
      <c r="B174" s="152"/>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c r="AA174" s="153"/>
      <c r="AB174" s="153"/>
      <c r="AC174" s="153"/>
      <c r="AD174" s="153"/>
      <c r="AE174" s="154"/>
      <c r="AF174" s="21"/>
    </row>
    <row r="175" spans="1:38" ht="20.149999999999999" customHeight="1">
      <c r="A175" s="21"/>
      <c r="B175" s="155"/>
      <c r="C175" s="427" t="s">
        <v>72</v>
      </c>
      <c r="D175" s="427"/>
      <c r="E175" s="427"/>
      <c r="F175" s="427"/>
      <c r="G175" s="427"/>
      <c r="H175" s="427"/>
      <c r="I175" s="427"/>
      <c r="J175" s="427"/>
      <c r="K175" s="427"/>
      <c r="L175" s="427"/>
      <c r="M175" s="427"/>
      <c r="N175" s="427"/>
      <c r="O175" s="427"/>
      <c r="P175" s="427"/>
      <c r="Q175" s="427"/>
      <c r="R175" s="427"/>
      <c r="S175" s="427"/>
      <c r="T175" s="427"/>
      <c r="U175" s="427"/>
      <c r="V175" s="427"/>
      <c r="W175" s="427"/>
      <c r="X175" s="427"/>
      <c r="Y175" s="427"/>
      <c r="Z175" s="427"/>
      <c r="AA175" s="427"/>
      <c r="AB175" s="427"/>
      <c r="AC175" s="427"/>
      <c r="AD175" s="427"/>
      <c r="AE175" s="156"/>
      <c r="AF175" s="21"/>
    </row>
    <row r="176" spans="1:38" ht="10.25" customHeight="1" thickBot="1">
      <c r="A176" s="21"/>
      <c r="B176" s="157"/>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9"/>
      <c r="AF176" s="21"/>
    </row>
    <row r="177" spans="1:36" ht="10.2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row>
    <row r="178" spans="1:36" ht="20.149999999999999" customHeight="1">
      <c r="A178" s="53"/>
      <c r="B178" s="334" t="str" cm="1">
        <f t="array" ref="B178">IFERROR(_xlfn.IFS(Order!Y156=TRUE,AH178,Order!Y162=TRUE,AI178,Order!U164=TRUE,AJ178),"No payment preference selected")</f>
        <v>No payment preference selected</v>
      </c>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21"/>
      <c r="AH178" s="76" t="s">
        <v>830</v>
      </c>
      <c r="AI178" s="76" t="s">
        <v>831</v>
      </c>
      <c r="AJ178" s="76" t="s">
        <v>852</v>
      </c>
    </row>
    <row r="179" spans="1:36" ht="7.5" customHeight="1" thickBo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row>
    <row r="180" spans="1:36" ht="10.25" customHeight="1">
      <c r="A180" s="21"/>
      <c r="B180" s="152"/>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c r="AA180" s="153"/>
      <c r="AB180" s="153"/>
      <c r="AC180" s="153"/>
      <c r="AD180" s="153"/>
      <c r="AE180" s="154"/>
      <c r="AF180" s="21"/>
    </row>
    <row r="181" spans="1:36" ht="20.149999999999999" customHeight="1">
      <c r="A181" s="21"/>
      <c r="B181" s="155"/>
      <c r="C181" s="427" t="s">
        <v>832</v>
      </c>
      <c r="D181" s="427"/>
      <c r="E181" s="427"/>
      <c r="F181" s="427"/>
      <c r="G181" s="427"/>
      <c r="H181" s="427"/>
      <c r="I181" s="427"/>
      <c r="J181" s="427"/>
      <c r="K181" s="427"/>
      <c r="L181" s="427"/>
      <c r="M181" s="427"/>
      <c r="N181" s="427"/>
      <c r="O181" s="427"/>
      <c r="P181" s="427"/>
      <c r="Q181" s="427"/>
      <c r="R181" s="427"/>
      <c r="S181" s="427"/>
      <c r="T181" s="427"/>
      <c r="U181" s="427"/>
      <c r="V181" s="427"/>
      <c r="W181" s="427"/>
      <c r="X181" s="427"/>
      <c r="Y181" s="427"/>
      <c r="Z181" s="427"/>
      <c r="AA181" s="427"/>
      <c r="AB181" s="427"/>
      <c r="AC181" s="427"/>
      <c r="AD181" s="427"/>
      <c r="AE181" s="156"/>
      <c r="AF181" s="21"/>
    </row>
    <row r="182" spans="1:36" ht="10.25" customHeight="1" thickBot="1">
      <c r="A182" s="21"/>
      <c r="B182" s="157"/>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9"/>
      <c r="AF182" s="21"/>
    </row>
    <row r="183" spans="1:36" ht="10.2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row>
    <row r="184" spans="1:36" ht="20.149999999999999" customHeight="1">
      <c r="A184" s="53"/>
      <c r="B184" s="334" t="str">
        <f>IF(Order!Y137=TRUE,"OPT IN","OPT OUT")</f>
        <v>OPT OUT</v>
      </c>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21"/>
      <c r="AI184" s="76"/>
      <c r="AJ184" s="76"/>
    </row>
    <row r="185" spans="1:36" ht="7.5" customHeight="1" thickBo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row>
    <row r="186" spans="1:36" ht="10.25" customHeight="1">
      <c r="A186" s="21"/>
      <c r="B186" s="152"/>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c r="AA186" s="153"/>
      <c r="AB186" s="153"/>
      <c r="AC186" s="153"/>
      <c r="AD186" s="153"/>
      <c r="AE186" s="154"/>
      <c r="AF186" s="21"/>
    </row>
    <row r="187" spans="1:36" ht="20.149999999999999" customHeight="1">
      <c r="A187" s="21"/>
      <c r="B187" s="155"/>
      <c r="C187" s="427" t="s">
        <v>833</v>
      </c>
      <c r="D187" s="427"/>
      <c r="E187" s="427"/>
      <c r="F187" s="427"/>
      <c r="G187" s="427"/>
      <c r="H187" s="427"/>
      <c r="I187" s="427"/>
      <c r="J187" s="427"/>
      <c r="K187" s="427"/>
      <c r="L187" s="427"/>
      <c r="M187" s="427"/>
      <c r="N187" s="427"/>
      <c r="O187" s="427"/>
      <c r="P187" s="427"/>
      <c r="Q187" s="427"/>
      <c r="R187" s="427"/>
      <c r="S187" s="427"/>
      <c r="T187" s="427"/>
      <c r="U187" s="427"/>
      <c r="V187" s="427"/>
      <c r="W187" s="427"/>
      <c r="X187" s="427"/>
      <c r="Y187" s="427"/>
      <c r="Z187" s="427"/>
      <c r="AA187" s="427"/>
      <c r="AB187" s="427"/>
      <c r="AC187" s="427"/>
      <c r="AD187" s="427"/>
      <c r="AE187" s="156"/>
      <c r="AF187" s="21"/>
    </row>
    <row r="188" spans="1:36" ht="10.25" customHeight="1" thickBot="1">
      <c r="A188" s="21"/>
      <c r="B188" s="157"/>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9"/>
      <c r="AF188" s="21"/>
    </row>
    <row r="189" spans="1:36" ht="10.2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row>
    <row r="190" spans="1:36" ht="30" customHeight="1">
      <c r="A190" s="53"/>
      <c r="B190" s="39"/>
      <c r="C190" s="443" t="s">
        <v>834</v>
      </c>
      <c r="D190" s="443"/>
      <c r="E190" s="443"/>
      <c r="F190" s="408" t="str">
        <f>IF(ISBLANK(Order!G175),"",Order!G175)</f>
        <v/>
      </c>
      <c r="G190" s="408"/>
      <c r="H190" s="408"/>
      <c r="I190" s="408"/>
      <c r="J190" s="408"/>
      <c r="K190" s="408"/>
      <c r="L190" s="408"/>
      <c r="M190" s="408"/>
      <c r="N190" s="408"/>
      <c r="O190" s="408"/>
      <c r="P190" s="408"/>
      <c r="Q190" s="408"/>
      <c r="R190" s="408"/>
      <c r="S190" s="408"/>
      <c r="T190" s="408"/>
      <c r="U190" s="39"/>
      <c r="V190" s="443" t="s">
        <v>41</v>
      </c>
      <c r="W190" s="443"/>
      <c r="X190" s="443"/>
      <c r="Y190" s="780" t="str">
        <f>IF(ISBLANK(Order!W175),"",Order!W175)</f>
        <v/>
      </c>
      <c r="Z190" s="780"/>
      <c r="AA190" s="780"/>
      <c r="AB190" s="780"/>
      <c r="AC190" s="780"/>
      <c r="AD190" s="780"/>
      <c r="AE190" s="39"/>
      <c r="AF190" s="21"/>
      <c r="AI190" s="76"/>
      <c r="AJ190" s="76"/>
    </row>
    <row r="191" spans="1:36" ht="7.5" customHeight="1" thickBo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row>
    <row r="192" spans="1:36" ht="10.25" customHeight="1">
      <c r="A192" s="21"/>
      <c r="B192" s="152"/>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153"/>
      <c r="AE192" s="154"/>
      <c r="AF192" s="21"/>
    </row>
    <row r="193" spans="1:36" ht="20.149999999999999" customHeight="1">
      <c r="A193" s="21"/>
      <c r="B193" s="155"/>
      <c r="C193" s="427" t="s">
        <v>835</v>
      </c>
      <c r="D193" s="427"/>
      <c r="E193" s="427"/>
      <c r="F193" s="427"/>
      <c r="G193" s="427"/>
      <c r="H193" s="427"/>
      <c r="I193" s="427"/>
      <c r="J193" s="427"/>
      <c r="K193" s="427"/>
      <c r="L193" s="427"/>
      <c r="M193" s="427"/>
      <c r="N193" s="427"/>
      <c r="O193" s="427"/>
      <c r="P193" s="427"/>
      <c r="Q193" s="427"/>
      <c r="R193" s="427"/>
      <c r="S193" s="427"/>
      <c r="T193" s="427"/>
      <c r="U193" s="427"/>
      <c r="V193" s="427"/>
      <c r="W193" s="427"/>
      <c r="X193" s="427"/>
      <c r="Y193" s="427"/>
      <c r="Z193" s="427"/>
      <c r="AA193" s="427"/>
      <c r="AB193" s="427"/>
      <c r="AC193" s="427"/>
      <c r="AD193" s="427"/>
      <c r="AE193" s="156"/>
      <c r="AF193" s="21"/>
    </row>
    <row r="194" spans="1:36" ht="10.25" customHeight="1" thickBot="1">
      <c r="A194" s="21"/>
      <c r="B194" s="157"/>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9"/>
      <c r="AF194" s="21"/>
    </row>
    <row r="195" spans="1:36" ht="10.2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row>
    <row r="196" spans="1:36" ht="69" customHeight="1">
      <c r="A196" s="53"/>
      <c r="B196" s="381" t="str">
        <f>IF(ISBLANK(Order!C144),"",Order!C144)</f>
        <v/>
      </c>
      <c r="C196" s="382"/>
      <c r="D196" s="382"/>
      <c r="E196" s="382"/>
      <c r="F196" s="382"/>
      <c r="G196" s="382"/>
      <c r="H196" s="382"/>
      <c r="I196" s="382"/>
      <c r="J196" s="382"/>
      <c r="K196" s="382"/>
      <c r="L196" s="382"/>
      <c r="M196" s="382"/>
      <c r="N196" s="382"/>
      <c r="O196" s="382"/>
      <c r="P196" s="382"/>
      <c r="Q196" s="382"/>
      <c r="R196" s="382"/>
      <c r="S196" s="382"/>
      <c r="T196" s="382"/>
      <c r="U196" s="382"/>
      <c r="V196" s="382"/>
      <c r="W196" s="382"/>
      <c r="X196" s="382"/>
      <c r="Y196" s="382"/>
      <c r="Z196" s="382"/>
      <c r="AA196" s="382"/>
      <c r="AB196" s="382"/>
      <c r="AC196" s="382"/>
      <c r="AD196" s="382"/>
      <c r="AE196" s="383"/>
      <c r="AF196" s="21"/>
      <c r="AI196" s="76"/>
      <c r="AJ196" s="76"/>
    </row>
    <row r="197" spans="1:36" ht="10.25" customHeight="1">
      <c r="A197" s="53"/>
      <c r="B197" s="9"/>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21"/>
    </row>
  </sheetData>
  <sheetProtection algorithmName="SHA-512" hashValue="EmUuOclKZAAnXDyxdcxne1yYWQDddYHBU5TAMVBPu83qAu6LsqOrAiTFfy5VMYdyQBN9ImYQGJRSSoC75CGJxg==" saltValue="hzFW7wxKb6vuS0RB25dlXg==" spinCount="100000" sheet="1" formatCells="0"/>
  <mergeCells count="788">
    <mergeCell ref="Y1:AD2"/>
    <mergeCell ref="G2:X3"/>
    <mergeCell ref="Y3:AD4"/>
    <mergeCell ref="AJ3:AJ4"/>
    <mergeCell ref="S33:V34"/>
    <mergeCell ref="W33:AD34"/>
    <mergeCell ref="E73:AB73"/>
    <mergeCell ref="X149:Y149"/>
    <mergeCell ref="Z149:AA149"/>
    <mergeCell ref="AB149:AE149"/>
    <mergeCell ref="J149:M149"/>
    <mergeCell ref="N149:O149"/>
    <mergeCell ref="AB147:AE147"/>
    <mergeCell ref="J148:M148"/>
    <mergeCell ref="N148:O148"/>
    <mergeCell ref="P148:Q148"/>
    <mergeCell ref="R148:S148"/>
    <mergeCell ref="T148:U148"/>
    <mergeCell ref="V148:W148"/>
    <mergeCell ref="X148:Y148"/>
    <mergeCell ref="Z148:AA148"/>
    <mergeCell ref="AB148:AE148"/>
    <mergeCell ref="J147:M147"/>
    <mergeCell ref="N147:O147"/>
    <mergeCell ref="P147:Q147"/>
    <mergeCell ref="R147:S147"/>
    <mergeCell ref="T147:U147"/>
    <mergeCell ref="V147:W147"/>
    <mergeCell ref="X147:Y147"/>
    <mergeCell ref="Z147:AA147"/>
    <mergeCell ref="P149:Q149"/>
    <mergeCell ref="R149:S149"/>
    <mergeCell ref="T149:U149"/>
    <mergeCell ref="V149:W149"/>
    <mergeCell ref="X145:Y145"/>
    <mergeCell ref="Z145:AA145"/>
    <mergeCell ref="AB145:AE145"/>
    <mergeCell ref="J146:M146"/>
    <mergeCell ref="N146:O146"/>
    <mergeCell ref="P146:Q146"/>
    <mergeCell ref="R146:S146"/>
    <mergeCell ref="T146:U146"/>
    <mergeCell ref="V146:W146"/>
    <mergeCell ref="X146:Y146"/>
    <mergeCell ref="J145:M145"/>
    <mergeCell ref="N145:O145"/>
    <mergeCell ref="P145:Q145"/>
    <mergeCell ref="R145:S145"/>
    <mergeCell ref="T145:U145"/>
    <mergeCell ref="V145:W145"/>
    <mergeCell ref="Z146:AA146"/>
    <mergeCell ref="AB146:AE146"/>
    <mergeCell ref="J144:M144"/>
    <mergeCell ref="N144:O144"/>
    <mergeCell ref="P144:Q144"/>
    <mergeCell ref="R144:S144"/>
    <mergeCell ref="T144:U144"/>
    <mergeCell ref="V144:W144"/>
    <mergeCell ref="X144:Y144"/>
    <mergeCell ref="Z144:AA144"/>
    <mergeCell ref="AB144:AE144"/>
    <mergeCell ref="J143:M143"/>
    <mergeCell ref="N143:O143"/>
    <mergeCell ref="P143:Q143"/>
    <mergeCell ref="R143:S143"/>
    <mergeCell ref="T143:U143"/>
    <mergeCell ref="V143:W143"/>
    <mergeCell ref="X143:Y143"/>
    <mergeCell ref="Z143:AA143"/>
    <mergeCell ref="AB143:AE143"/>
    <mergeCell ref="X141:Y141"/>
    <mergeCell ref="Z141:AA141"/>
    <mergeCell ref="AB141:AE141"/>
    <mergeCell ref="J142:M142"/>
    <mergeCell ref="N142:O142"/>
    <mergeCell ref="P142:Q142"/>
    <mergeCell ref="R142:S142"/>
    <mergeCell ref="T142:U142"/>
    <mergeCell ref="V142:W142"/>
    <mergeCell ref="X142:Y142"/>
    <mergeCell ref="J141:M141"/>
    <mergeCell ref="N141:O141"/>
    <mergeCell ref="P141:Q141"/>
    <mergeCell ref="R141:S141"/>
    <mergeCell ref="T141:U141"/>
    <mergeCell ref="V141:W141"/>
    <mergeCell ref="Z142:AA142"/>
    <mergeCell ref="AB142:AE142"/>
    <mergeCell ref="J140:M140"/>
    <mergeCell ref="N140:O140"/>
    <mergeCell ref="P140:Q140"/>
    <mergeCell ref="R140:S140"/>
    <mergeCell ref="T140:U140"/>
    <mergeCell ref="V140:W140"/>
    <mergeCell ref="X140:Y140"/>
    <mergeCell ref="Z140:AA140"/>
    <mergeCell ref="AB140:AE140"/>
    <mergeCell ref="J139:M139"/>
    <mergeCell ref="N139:O139"/>
    <mergeCell ref="P139:Q139"/>
    <mergeCell ref="R139:S139"/>
    <mergeCell ref="T139:U139"/>
    <mergeCell ref="V139:W139"/>
    <mergeCell ref="X139:Y139"/>
    <mergeCell ref="Z139:AA139"/>
    <mergeCell ref="AB139:AE139"/>
    <mergeCell ref="X137:Y137"/>
    <mergeCell ref="Z137:AA137"/>
    <mergeCell ref="AB137:AE137"/>
    <mergeCell ref="J138:M138"/>
    <mergeCell ref="N138:O138"/>
    <mergeCell ref="P138:Q138"/>
    <mergeCell ref="R138:S138"/>
    <mergeCell ref="T138:U138"/>
    <mergeCell ref="V138:W138"/>
    <mergeCell ref="X138:Y138"/>
    <mergeCell ref="J137:M137"/>
    <mergeCell ref="N137:O137"/>
    <mergeCell ref="P137:Q137"/>
    <mergeCell ref="R137:S137"/>
    <mergeCell ref="T137:U137"/>
    <mergeCell ref="V137:W137"/>
    <mergeCell ref="Z138:AA138"/>
    <mergeCell ref="AB138:AE138"/>
    <mergeCell ref="J136:M136"/>
    <mergeCell ref="N136:O136"/>
    <mergeCell ref="P136:Q136"/>
    <mergeCell ref="R136:S136"/>
    <mergeCell ref="T136:U136"/>
    <mergeCell ref="V136:W136"/>
    <mergeCell ref="X136:Y136"/>
    <mergeCell ref="Z136:AA136"/>
    <mergeCell ref="AB136:AE136"/>
    <mergeCell ref="J135:M135"/>
    <mergeCell ref="N135:O135"/>
    <mergeCell ref="P135:Q135"/>
    <mergeCell ref="R135:S135"/>
    <mergeCell ref="T135:U135"/>
    <mergeCell ref="V135:W135"/>
    <mergeCell ref="X135:Y135"/>
    <mergeCell ref="Z135:AA135"/>
    <mergeCell ref="AB135:AE135"/>
    <mergeCell ref="X133:Y133"/>
    <mergeCell ref="Z133:AA133"/>
    <mergeCell ref="AB133:AE133"/>
    <mergeCell ref="J134:M134"/>
    <mergeCell ref="N134:O134"/>
    <mergeCell ref="P134:Q134"/>
    <mergeCell ref="R134:S134"/>
    <mergeCell ref="T134:U134"/>
    <mergeCell ref="V134:W134"/>
    <mergeCell ref="X134:Y134"/>
    <mergeCell ref="J133:M133"/>
    <mergeCell ref="N133:O133"/>
    <mergeCell ref="P133:Q133"/>
    <mergeCell ref="R133:S133"/>
    <mergeCell ref="T133:U133"/>
    <mergeCell ref="V133:W133"/>
    <mergeCell ref="Z134:AA134"/>
    <mergeCell ref="AB134:AE134"/>
    <mergeCell ref="J132:M132"/>
    <mergeCell ref="N132:O132"/>
    <mergeCell ref="P132:Q132"/>
    <mergeCell ref="R132:S132"/>
    <mergeCell ref="T132:U132"/>
    <mergeCell ref="V132:W132"/>
    <mergeCell ref="X132:Y132"/>
    <mergeCell ref="Z132:AA132"/>
    <mergeCell ref="AB132:AE132"/>
    <mergeCell ref="J131:M131"/>
    <mergeCell ref="N131:O131"/>
    <mergeCell ref="P131:Q131"/>
    <mergeCell ref="R131:S131"/>
    <mergeCell ref="T131:U131"/>
    <mergeCell ref="V131:W131"/>
    <mergeCell ref="X131:Y131"/>
    <mergeCell ref="Z131:AA131"/>
    <mergeCell ref="AB131:AE131"/>
    <mergeCell ref="X129:Y129"/>
    <mergeCell ref="Z129:AA129"/>
    <mergeCell ref="AB129:AE129"/>
    <mergeCell ref="J130:M130"/>
    <mergeCell ref="N130:O130"/>
    <mergeCell ref="P130:Q130"/>
    <mergeCell ref="R130:S130"/>
    <mergeCell ref="T130:U130"/>
    <mergeCell ref="V130:W130"/>
    <mergeCell ref="X130:Y130"/>
    <mergeCell ref="J129:M129"/>
    <mergeCell ref="N129:O129"/>
    <mergeCell ref="P129:Q129"/>
    <mergeCell ref="R129:S129"/>
    <mergeCell ref="T129:U129"/>
    <mergeCell ref="V129:W129"/>
    <mergeCell ref="Z130:AA130"/>
    <mergeCell ref="AB130:AE130"/>
    <mergeCell ref="J128:M128"/>
    <mergeCell ref="N128:O128"/>
    <mergeCell ref="P128:Q128"/>
    <mergeCell ref="R128:S128"/>
    <mergeCell ref="T128:U128"/>
    <mergeCell ref="V128:W128"/>
    <mergeCell ref="X128:Y128"/>
    <mergeCell ref="Z128:AA128"/>
    <mergeCell ref="AB128:AE128"/>
    <mergeCell ref="J127:M127"/>
    <mergeCell ref="N127:O127"/>
    <mergeCell ref="P127:Q127"/>
    <mergeCell ref="R127:S127"/>
    <mergeCell ref="T127:U127"/>
    <mergeCell ref="V127:W127"/>
    <mergeCell ref="X127:Y127"/>
    <mergeCell ref="Z127:AA127"/>
    <mergeCell ref="AB127:AE127"/>
    <mergeCell ref="X125:Y125"/>
    <mergeCell ref="Z125:AA125"/>
    <mergeCell ref="AB125:AE125"/>
    <mergeCell ref="J126:M126"/>
    <mergeCell ref="N126:O126"/>
    <mergeCell ref="P126:Q126"/>
    <mergeCell ref="R126:S126"/>
    <mergeCell ref="T126:U126"/>
    <mergeCell ref="V126:W126"/>
    <mergeCell ref="X126:Y126"/>
    <mergeCell ref="J125:M125"/>
    <mergeCell ref="N125:O125"/>
    <mergeCell ref="P125:Q125"/>
    <mergeCell ref="R125:S125"/>
    <mergeCell ref="T125:U125"/>
    <mergeCell ref="V125:W125"/>
    <mergeCell ref="Z126:AA126"/>
    <mergeCell ref="AB126:AE126"/>
    <mergeCell ref="J124:M124"/>
    <mergeCell ref="N124:O124"/>
    <mergeCell ref="P124:Q124"/>
    <mergeCell ref="R124:S124"/>
    <mergeCell ref="T124:U124"/>
    <mergeCell ref="V124:W124"/>
    <mergeCell ref="X124:Y124"/>
    <mergeCell ref="Z124:AA124"/>
    <mergeCell ref="AB124:AE124"/>
    <mergeCell ref="J123:M123"/>
    <mergeCell ref="N123:O123"/>
    <mergeCell ref="P123:Q123"/>
    <mergeCell ref="R123:S123"/>
    <mergeCell ref="T123:U123"/>
    <mergeCell ref="V123:W123"/>
    <mergeCell ref="X123:Y123"/>
    <mergeCell ref="Z123:AA123"/>
    <mergeCell ref="AB123:AE123"/>
    <mergeCell ref="X121:Y121"/>
    <mergeCell ref="Z121:AA121"/>
    <mergeCell ref="AB121:AE121"/>
    <mergeCell ref="J122:M122"/>
    <mergeCell ref="N122:O122"/>
    <mergeCell ref="P122:Q122"/>
    <mergeCell ref="R122:S122"/>
    <mergeCell ref="T122:U122"/>
    <mergeCell ref="V122:W122"/>
    <mergeCell ref="X122:Y122"/>
    <mergeCell ref="J121:M121"/>
    <mergeCell ref="N121:O121"/>
    <mergeCell ref="P121:Q121"/>
    <mergeCell ref="R121:S121"/>
    <mergeCell ref="T121:U121"/>
    <mergeCell ref="V121:W121"/>
    <mergeCell ref="Z122:AA122"/>
    <mergeCell ref="AB122:AE122"/>
    <mergeCell ref="J120:M120"/>
    <mergeCell ref="N120:O120"/>
    <mergeCell ref="P120:Q120"/>
    <mergeCell ref="R120:S120"/>
    <mergeCell ref="T120:U120"/>
    <mergeCell ref="V120:W120"/>
    <mergeCell ref="X120:Y120"/>
    <mergeCell ref="Z120:AA120"/>
    <mergeCell ref="AB120:AE120"/>
    <mergeCell ref="J119:M119"/>
    <mergeCell ref="N119:O119"/>
    <mergeCell ref="P119:Q119"/>
    <mergeCell ref="R119:S119"/>
    <mergeCell ref="T119:U119"/>
    <mergeCell ref="V119:W119"/>
    <mergeCell ref="X119:Y119"/>
    <mergeCell ref="Z119:AA119"/>
    <mergeCell ref="AB119:AE119"/>
    <mergeCell ref="X117:Y117"/>
    <mergeCell ref="Z117:AA117"/>
    <mergeCell ref="AB117:AE117"/>
    <mergeCell ref="J118:M118"/>
    <mergeCell ref="N118:O118"/>
    <mergeCell ref="P118:Q118"/>
    <mergeCell ref="R118:S118"/>
    <mergeCell ref="T118:U118"/>
    <mergeCell ref="V118:W118"/>
    <mergeCell ref="X118:Y118"/>
    <mergeCell ref="J117:M117"/>
    <mergeCell ref="N117:O117"/>
    <mergeCell ref="P117:Q117"/>
    <mergeCell ref="R117:S117"/>
    <mergeCell ref="T117:U117"/>
    <mergeCell ref="V117:W117"/>
    <mergeCell ref="Z118:AA118"/>
    <mergeCell ref="AB118:AE118"/>
    <mergeCell ref="J116:M116"/>
    <mergeCell ref="N116:O116"/>
    <mergeCell ref="P116:Q116"/>
    <mergeCell ref="R116:S116"/>
    <mergeCell ref="T116:U116"/>
    <mergeCell ref="V116:W116"/>
    <mergeCell ref="X116:Y116"/>
    <mergeCell ref="Z116:AA116"/>
    <mergeCell ref="AB116:AE116"/>
    <mergeCell ref="J115:M115"/>
    <mergeCell ref="N115:O115"/>
    <mergeCell ref="P115:Q115"/>
    <mergeCell ref="R115:S115"/>
    <mergeCell ref="T115:U115"/>
    <mergeCell ref="V115:W115"/>
    <mergeCell ref="X115:Y115"/>
    <mergeCell ref="Z115:AA115"/>
    <mergeCell ref="AB115:AE115"/>
    <mergeCell ref="X113:Y113"/>
    <mergeCell ref="Z113:AA113"/>
    <mergeCell ref="AB113:AE113"/>
    <mergeCell ref="J114:M114"/>
    <mergeCell ref="N114:O114"/>
    <mergeCell ref="P114:Q114"/>
    <mergeCell ref="R114:S114"/>
    <mergeCell ref="T114:U114"/>
    <mergeCell ref="V114:W114"/>
    <mergeCell ref="X114:Y114"/>
    <mergeCell ref="J113:M113"/>
    <mergeCell ref="N113:O113"/>
    <mergeCell ref="P113:Q113"/>
    <mergeCell ref="R113:S113"/>
    <mergeCell ref="T113:U113"/>
    <mergeCell ref="V113:W113"/>
    <mergeCell ref="Z114:AA114"/>
    <mergeCell ref="AB114:AE114"/>
    <mergeCell ref="J112:M112"/>
    <mergeCell ref="N112:O112"/>
    <mergeCell ref="P112:Q112"/>
    <mergeCell ref="R112:S112"/>
    <mergeCell ref="T112:U112"/>
    <mergeCell ref="V112:W112"/>
    <mergeCell ref="X112:Y112"/>
    <mergeCell ref="Z112:AA112"/>
    <mergeCell ref="AB112:AE112"/>
    <mergeCell ref="J111:M111"/>
    <mergeCell ref="N111:O111"/>
    <mergeCell ref="P111:Q111"/>
    <mergeCell ref="R111:S111"/>
    <mergeCell ref="T111:U111"/>
    <mergeCell ref="V111:W111"/>
    <mergeCell ref="X111:Y111"/>
    <mergeCell ref="Z111:AA111"/>
    <mergeCell ref="AB111:AE111"/>
    <mergeCell ref="X109:Y109"/>
    <mergeCell ref="Z109:AA109"/>
    <mergeCell ref="AB109:AE109"/>
    <mergeCell ref="J110:M110"/>
    <mergeCell ref="N110:O110"/>
    <mergeCell ref="P110:Q110"/>
    <mergeCell ref="R110:S110"/>
    <mergeCell ref="T110:U110"/>
    <mergeCell ref="V110:W110"/>
    <mergeCell ref="X110:Y110"/>
    <mergeCell ref="J109:M109"/>
    <mergeCell ref="N109:O109"/>
    <mergeCell ref="P109:Q109"/>
    <mergeCell ref="R109:S109"/>
    <mergeCell ref="T109:U109"/>
    <mergeCell ref="V109:W109"/>
    <mergeCell ref="Z110:AA110"/>
    <mergeCell ref="AB110:AE110"/>
    <mergeCell ref="AB107:AE107"/>
    <mergeCell ref="J108:M108"/>
    <mergeCell ref="N108:O108"/>
    <mergeCell ref="P108:Q108"/>
    <mergeCell ref="R108:S108"/>
    <mergeCell ref="T108:U108"/>
    <mergeCell ref="V108:W108"/>
    <mergeCell ref="X108:Y108"/>
    <mergeCell ref="Z108:AA108"/>
    <mergeCell ref="AB108:AE108"/>
    <mergeCell ref="J107:M107"/>
    <mergeCell ref="N107:O107"/>
    <mergeCell ref="P107:Q107"/>
    <mergeCell ref="R107:S107"/>
    <mergeCell ref="T107:U107"/>
    <mergeCell ref="V107:W107"/>
    <mergeCell ref="X107:Y107"/>
    <mergeCell ref="Z107:AA107"/>
    <mergeCell ref="J106:M106"/>
    <mergeCell ref="N106:O106"/>
    <mergeCell ref="P106:Q106"/>
    <mergeCell ref="R106:S106"/>
    <mergeCell ref="T106:U106"/>
    <mergeCell ref="V106:W106"/>
    <mergeCell ref="J105:M105"/>
    <mergeCell ref="N105:O105"/>
    <mergeCell ref="P105:Q105"/>
    <mergeCell ref="R105:S105"/>
    <mergeCell ref="T105:U105"/>
    <mergeCell ref="V105:W105"/>
    <mergeCell ref="J104:M104"/>
    <mergeCell ref="N104:O104"/>
    <mergeCell ref="P104:Q104"/>
    <mergeCell ref="R104:S104"/>
    <mergeCell ref="T104:U104"/>
    <mergeCell ref="V104:W104"/>
    <mergeCell ref="J103:M103"/>
    <mergeCell ref="N103:O103"/>
    <mergeCell ref="P103:Q103"/>
    <mergeCell ref="R103:S103"/>
    <mergeCell ref="T103:U103"/>
    <mergeCell ref="V103:W103"/>
    <mergeCell ref="J102:M102"/>
    <mergeCell ref="N102:O102"/>
    <mergeCell ref="P102:Q102"/>
    <mergeCell ref="R102:S102"/>
    <mergeCell ref="T102:U102"/>
    <mergeCell ref="V102:W102"/>
    <mergeCell ref="J101:M101"/>
    <mergeCell ref="N101:O101"/>
    <mergeCell ref="P101:Q101"/>
    <mergeCell ref="R101:S101"/>
    <mergeCell ref="T101:U101"/>
    <mergeCell ref="V101:W101"/>
    <mergeCell ref="P97:Q97"/>
    <mergeCell ref="R97:S97"/>
    <mergeCell ref="T97:U97"/>
    <mergeCell ref="V97:W97"/>
    <mergeCell ref="J100:M100"/>
    <mergeCell ref="N100:O100"/>
    <mergeCell ref="P100:Q100"/>
    <mergeCell ref="R100:S100"/>
    <mergeCell ref="T100:U100"/>
    <mergeCell ref="V100:W100"/>
    <mergeCell ref="J99:M99"/>
    <mergeCell ref="N99:O99"/>
    <mergeCell ref="P99:Q99"/>
    <mergeCell ref="R99:S99"/>
    <mergeCell ref="T99:U99"/>
    <mergeCell ref="V99:W99"/>
    <mergeCell ref="J96:M96"/>
    <mergeCell ref="N96:O96"/>
    <mergeCell ref="P96:Q96"/>
    <mergeCell ref="R96:S96"/>
    <mergeCell ref="T96:U96"/>
    <mergeCell ref="V96:W96"/>
    <mergeCell ref="J95:M95"/>
    <mergeCell ref="N95:O95"/>
    <mergeCell ref="P95:Q95"/>
    <mergeCell ref="R95:S95"/>
    <mergeCell ref="T95:U95"/>
    <mergeCell ref="V95:W95"/>
    <mergeCell ref="J94:M94"/>
    <mergeCell ref="N94:O94"/>
    <mergeCell ref="P94:Q94"/>
    <mergeCell ref="R94:S94"/>
    <mergeCell ref="T94:U94"/>
    <mergeCell ref="V94:W94"/>
    <mergeCell ref="J93:M93"/>
    <mergeCell ref="N93:O93"/>
    <mergeCell ref="P93:Q93"/>
    <mergeCell ref="R93:S93"/>
    <mergeCell ref="T93:U93"/>
    <mergeCell ref="V93:W93"/>
    <mergeCell ref="J92:M92"/>
    <mergeCell ref="N92:O92"/>
    <mergeCell ref="P92:Q92"/>
    <mergeCell ref="R92:S92"/>
    <mergeCell ref="T92:U92"/>
    <mergeCell ref="V92:W92"/>
    <mergeCell ref="J91:M91"/>
    <mergeCell ref="N91:O91"/>
    <mergeCell ref="P91:Q91"/>
    <mergeCell ref="R91:S91"/>
    <mergeCell ref="T91:U91"/>
    <mergeCell ref="V91:W91"/>
    <mergeCell ref="J90:M90"/>
    <mergeCell ref="N90:O90"/>
    <mergeCell ref="P90:Q90"/>
    <mergeCell ref="R90:S90"/>
    <mergeCell ref="T90:U90"/>
    <mergeCell ref="V90:W90"/>
    <mergeCell ref="J89:M89"/>
    <mergeCell ref="N89:O89"/>
    <mergeCell ref="P89:Q89"/>
    <mergeCell ref="R89:S89"/>
    <mergeCell ref="T89:U89"/>
    <mergeCell ref="V89:W89"/>
    <mergeCell ref="J88:M88"/>
    <mergeCell ref="N88:O88"/>
    <mergeCell ref="P88:Q88"/>
    <mergeCell ref="R88:S88"/>
    <mergeCell ref="T88:U88"/>
    <mergeCell ref="V88:W88"/>
    <mergeCell ref="J87:M87"/>
    <mergeCell ref="N87:O87"/>
    <mergeCell ref="P87:Q87"/>
    <mergeCell ref="R87:S87"/>
    <mergeCell ref="T87:U87"/>
    <mergeCell ref="V87:W87"/>
    <mergeCell ref="J86:M86"/>
    <mergeCell ref="N86:O86"/>
    <mergeCell ref="P86:Q86"/>
    <mergeCell ref="R86:S86"/>
    <mergeCell ref="T86:U86"/>
    <mergeCell ref="V86:W86"/>
    <mergeCell ref="J85:M85"/>
    <mergeCell ref="N85:O85"/>
    <mergeCell ref="P85:Q85"/>
    <mergeCell ref="R85:S85"/>
    <mergeCell ref="T85:U85"/>
    <mergeCell ref="V85:W85"/>
    <mergeCell ref="J84:M84"/>
    <mergeCell ref="AB84:AE84"/>
    <mergeCell ref="N84:O84"/>
    <mergeCell ref="P84:Q84"/>
    <mergeCell ref="R84:S84"/>
    <mergeCell ref="T84:U84"/>
    <mergeCell ref="V84:W84"/>
    <mergeCell ref="X84:Y84"/>
    <mergeCell ref="N83:O83"/>
    <mergeCell ref="P83:Q83"/>
    <mergeCell ref="R83:S83"/>
    <mergeCell ref="T83:U83"/>
    <mergeCell ref="V83:W83"/>
    <mergeCell ref="X83:Y83"/>
    <mergeCell ref="Z83:AA83"/>
    <mergeCell ref="Z84:AA84"/>
    <mergeCell ref="J77:M77"/>
    <mergeCell ref="J78:M78"/>
    <mergeCell ref="J79:M79"/>
    <mergeCell ref="N80:O80"/>
    <mergeCell ref="P80:Q80"/>
    <mergeCell ref="R80:S80"/>
    <mergeCell ref="J82:M82"/>
    <mergeCell ref="AB82:AE82"/>
    <mergeCell ref="J83:M83"/>
    <mergeCell ref="AB83:AE83"/>
    <mergeCell ref="Z82:AA82"/>
    <mergeCell ref="N82:O82"/>
    <mergeCell ref="P82:Q82"/>
    <mergeCell ref="R82:S82"/>
    <mergeCell ref="P81:Q81"/>
    <mergeCell ref="R81:S81"/>
    <mergeCell ref="N77:O77"/>
    <mergeCell ref="P77:Q77"/>
    <mergeCell ref="R77:S77"/>
    <mergeCell ref="N78:O78"/>
    <mergeCell ref="P78:Q78"/>
    <mergeCell ref="R78:S78"/>
    <mergeCell ref="N79:O79"/>
    <mergeCell ref="P79:Q79"/>
    <mergeCell ref="R79:S79"/>
    <mergeCell ref="V77:W77"/>
    <mergeCell ref="J80:M80"/>
    <mergeCell ref="X105:Y105"/>
    <mergeCell ref="Z105:AA105"/>
    <mergeCell ref="AB105:AE105"/>
    <mergeCell ref="X106:Y106"/>
    <mergeCell ref="AB103:AE103"/>
    <mergeCell ref="Z98:AA98"/>
    <mergeCell ref="AB98:AE98"/>
    <mergeCell ref="Z102:AA102"/>
    <mergeCell ref="AB102:AE102"/>
    <mergeCell ref="Z106:AA106"/>
    <mergeCell ref="AB106:AE106"/>
    <mergeCell ref="X104:Y104"/>
    <mergeCell ref="Z104:AA104"/>
    <mergeCell ref="AB104:AE104"/>
    <mergeCell ref="X101:Y101"/>
    <mergeCell ref="Z101:AA101"/>
    <mergeCell ref="AB101:AE101"/>
    <mergeCell ref="X102:Y102"/>
    <mergeCell ref="AB99:AE99"/>
    <mergeCell ref="X100:Y100"/>
    <mergeCell ref="J81:M81"/>
    <mergeCell ref="N81:O81"/>
    <mergeCell ref="T82:U82"/>
    <mergeCell ref="V82:W82"/>
    <mergeCell ref="X82:Y82"/>
    <mergeCell ref="Z86:AA86"/>
    <mergeCell ref="AB86:AE86"/>
    <mergeCell ref="Z90:AA90"/>
    <mergeCell ref="AB90:AE90"/>
    <mergeCell ref="AB91:AE91"/>
    <mergeCell ref="X85:Y85"/>
    <mergeCell ref="Z85:AA85"/>
    <mergeCell ref="AB85:AE85"/>
    <mergeCell ref="X92:Y92"/>
    <mergeCell ref="X87:Y87"/>
    <mergeCell ref="Z87:AA87"/>
    <mergeCell ref="X86:Y86"/>
    <mergeCell ref="X91:Y91"/>
    <mergeCell ref="AB92:AE92"/>
    <mergeCell ref="X89:Y89"/>
    <mergeCell ref="Z89:AA89"/>
    <mergeCell ref="AB89:AE89"/>
    <mergeCell ref="Z92:AA92"/>
    <mergeCell ref="Z91:AA91"/>
    <mergeCell ref="X90:Y90"/>
    <mergeCell ref="AB87:AE87"/>
    <mergeCell ref="X88:Y88"/>
    <mergeCell ref="Z88:AA88"/>
    <mergeCell ref="AB88:AE88"/>
    <mergeCell ref="X103:Y103"/>
    <mergeCell ref="Z103:AA103"/>
    <mergeCell ref="AB97:AE97"/>
    <mergeCell ref="X98:Y98"/>
    <mergeCell ref="X97:Y97"/>
    <mergeCell ref="Z97:AA97"/>
    <mergeCell ref="B172:AE172"/>
    <mergeCell ref="B159:AE159"/>
    <mergeCell ref="B160:AE160"/>
    <mergeCell ref="B161:AE161"/>
    <mergeCell ref="B162:AE162"/>
    <mergeCell ref="B171:AE171"/>
    <mergeCell ref="Z100:AA100"/>
    <mergeCell ref="AB100:AE100"/>
    <mergeCell ref="X99:Y99"/>
    <mergeCell ref="Z99:AA99"/>
    <mergeCell ref="J98:M98"/>
    <mergeCell ref="N98:O98"/>
    <mergeCell ref="P98:Q98"/>
    <mergeCell ref="R98:S98"/>
    <mergeCell ref="T98:U98"/>
    <mergeCell ref="V98:W98"/>
    <mergeCell ref="J97:M97"/>
    <mergeCell ref="N97:O97"/>
    <mergeCell ref="C193:AD193"/>
    <mergeCell ref="B196:AE196"/>
    <mergeCell ref="C175:AD175"/>
    <mergeCell ref="B178:AE178"/>
    <mergeCell ref="C181:AD181"/>
    <mergeCell ref="B184:AE184"/>
    <mergeCell ref="C187:AD187"/>
    <mergeCell ref="C190:E190"/>
    <mergeCell ref="F190:T190"/>
    <mergeCell ref="V190:X190"/>
    <mergeCell ref="Y190:AD190"/>
    <mergeCell ref="AB95:AE95"/>
    <mergeCell ref="X96:Y96"/>
    <mergeCell ref="Z96:AA96"/>
    <mergeCell ref="AB96:AE96"/>
    <mergeCell ref="X93:Y93"/>
    <mergeCell ref="Z93:AA93"/>
    <mergeCell ref="AB93:AE93"/>
    <mergeCell ref="X94:Y94"/>
    <mergeCell ref="X95:Y95"/>
    <mergeCell ref="Z95:AA95"/>
    <mergeCell ref="Z94:AA94"/>
    <mergeCell ref="AB94:AE94"/>
    <mergeCell ref="AB77:AE77"/>
    <mergeCell ref="AB78:AE78"/>
    <mergeCell ref="X77:Y77"/>
    <mergeCell ref="Z77:AA77"/>
    <mergeCell ref="T81:U81"/>
    <mergeCell ref="T78:U78"/>
    <mergeCell ref="V78:W78"/>
    <mergeCell ref="X78:Y78"/>
    <mergeCell ref="Z78:AA78"/>
    <mergeCell ref="T77:U77"/>
    <mergeCell ref="V81:W81"/>
    <mergeCell ref="X81:Y81"/>
    <mergeCell ref="X79:Y79"/>
    <mergeCell ref="AB80:AE80"/>
    <mergeCell ref="AB81:AE81"/>
    <mergeCell ref="Z81:AA81"/>
    <mergeCell ref="Z79:AA79"/>
    <mergeCell ref="AB79:AE79"/>
    <mergeCell ref="X80:Y80"/>
    <mergeCell ref="Z80:AA80"/>
    <mergeCell ref="T79:U79"/>
    <mergeCell ref="V79:W79"/>
    <mergeCell ref="T80:U80"/>
    <mergeCell ref="V80:W80"/>
    <mergeCell ref="B71:T71"/>
    <mergeCell ref="U71:AE71"/>
    <mergeCell ref="W67:AB68"/>
    <mergeCell ref="W62:X63"/>
    <mergeCell ref="Z62:AB63"/>
    <mergeCell ref="AC62:AD63"/>
    <mergeCell ref="X75:Y75"/>
    <mergeCell ref="Z75:AA75"/>
    <mergeCell ref="AB75:AE75"/>
    <mergeCell ref="J75:M75"/>
    <mergeCell ref="N75:O75"/>
    <mergeCell ref="P75:Q75"/>
    <mergeCell ref="R75:S75"/>
    <mergeCell ref="T75:U75"/>
    <mergeCell ref="V75:W75"/>
    <mergeCell ref="B62:D63"/>
    <mergeCell ref="E62:F63"/>
    <mergeCell ref="H62:J63"/>
    <mergeCell ref="K62:L63"/>
    <mergeCell ref="N62:P63"/>
    <mergeCell ref="Q62:R63"/>
    <mergeCell ref="E67:H68"/>
    <mergeCell ref="J67:L68"/>
    <mergeCell ref="M67:Q68"/>
    <mergeCell ref="R67:V68"/>
    <mergeCell ref="T62:V63"/>
    <mergeCell ref="B65:D65"/>
    <mergeCell ref="E65:AD65"/>
    <mergeCell ref="J8:W8"/>
    <mergeCell ref="D9:AC9"/>
    <mergeCell ref="B6:AE6"/>
    <mergeCell ref="B12:E13"/>
    <mergeCell ref="F27:P28"/>
    <mergeCell ref="Q27:S28"/>
    <mergeCell ref="T27:AD28"/>
    <mergeCell ref="B42:E43"/>
    <mergeCell ref="F42:O43"/>
    <mergeCell ref="P42:S43"/>
    <mergeCell ref="T42:AD43"/>
    <mergeCell ref="B36:E37"/>
    <mergeCell ref="F36:P37"/>
    <mergeCell ref="Q36:T37"/>
    <mergeCell ref="U36:AD37"/>
    <mergeCell ref="B39:E40"/>
    <mergeCell ref="F39:AD40"/>
    <mergeCell ref="B18:D19"/>
    <mergeCell ref="E18:F19"/>
    <mergeCell ref="G18:I19"/>
    <mergeCell ref="F12:AD13"/>
    <mergeCell ref="B15:E16"/>
    <mergeCell ref="F15:AD16"/>
    <mergeCell ref="J18:O19"/>
    <mergeCell ref="Q18:S19"/>
    <mergeCell ref="T18:AD19"/>
    <mergeCell ref="B21:E22"/>
    <mergeCell ref="F21:AD22"/>
    <mergeCell ref="B30:E31"/>
    <mergeCell ref="F30:P31"/>
    <mergeCell ref="Q30:S31"/>
    <mergeCell ref="T30:AD31"/>
    <mergeCell ref="B33:E34"/>
    <mergeCell ref="F33:Q34"/>
    <mergeCell ref="B24:E25"/>
    <mergeCell ref="F24:AD25"/>
    <mergeCell ref="B27:E28"/>
    <mergeCell ref="B45:E46"/>
    <mergeCell ref="F45:O46"/>
    <mergeCell ref="P45:S46"/>
    <mergeCell ref="T45:AD46"/>
    <mergeCell ref="B48:AE48"/>
    <mergeCell ref="B170:AE170"/>
    <mergeCell ref="B168:AE168"/>
    <mergeCell ref="B163:AE163"/>
    <mergeCell ref="B164:AE164"/>
    <mergeCell ref="B165:AE165"/>
    <mergeCell ref="B166:AE166"/>
    <mergeCell ref="B167:AE167"/>
    <mergeCell ref="B154:AE154"/>
    <mergeCell ref="B155:AE155"/>
    <mergeCell ref="B156:AE156"/>
    <mergeCell ref="B157:AE157"/>
    <mergeCell ref="B158:AE158"/>
    <mergeCell ref="B153:AE153"/>
    <mergeCell ref="B169:AE169"/>
    <mergeCell ref="B151:AE151"/>
    <mergeCell ref="B50:E51"/>
    <mergeCell ref="F50:K51"/>
    <mergeCell ref="L50:O51"/>
    <mergeCell ref="P50:AC51"/>
    <mergeCell ref="B53:E54"/>
    <mergeCell ref="F53:K54"/>
    <mergeCell ref="L53:O54"/>
    <mergeCell ref="P53:AC54"/>
    <mergeCell ref="B56:E57"/>
    <mergeCell ref="F56:K57"/>
    <mergeCell ref="L56:O57"/>
    <mergeCell ref="P56:AC57"/>
    <mergeCell ref="B59:D60"/>
    <mergeCell ref="E59:F60"/>
    <mergeCell ref="H59:J60"/>
    <mergeCell ref="K59:L60"/>
    <mergeCell ref="N59:P60"/>
    <mergeCell ref="Q59:R60"/>
    <mergeCell ref="T59:V60"/>
    <mergeCell ref="W59:X60"/>
    <mergeCell ref="Z59:AB60"/>
    <mergeCell ref="AC59:AD60"/>
  </mergeCells>
  <conditionalFormatting sqref="AI178:AJ178 AH173 AH11:AH13 AH177:AH178 AH48:AH69 AH197:AH1048576 AH17:AH46 AH7:AH8">
    <cfRule type="containsText" dxfId="41" priority="119" operator="containsText" text="ERROR">
      <formula>NOT(ISERROR(SEARCH("ERROR",AH7)))</formula>
    </cfRule>
  </conditionalFormatting>
  <conditionalFormatting sqref="AI178:AJ178 AH173 AH177:AH178 AH48:AH69 AH197:AH1048576 AH17:AH46 AH5:AH13">
    <cfRule type="containsText" dxfId="40" priority="116" operator="containsText" text="TRUE">
      <formula>NOT(ISERROR(SEARCH("TRUE",AH5)))</formula>
    </cfRule>
  </conditionalFormatting>
  <conditionalFormatting sqref="T18:AD19 F21:AD22 F24:AD25 F27:P28 T27:AD28 T30:AD31 F30:P31 F33:Q34 U36:AD37 F36:P37 F39:AD40 F42:O43 F45:O46 T42:AD43 T45:AD46 F12 P18:P20">
    <cfRule type="cellIs" dxfId="39" priority="85" operator="equal">
      <formula>0</formula>
    </cfRule>
  </conditionalFormatting>
  <conditionalFormatting sqref="AH174:AH176">
    <cfRule type="containsText" dxfId="38" priority="84" operator="containsText" text="ERROR">
      <formula>NOT(ISERROR(SEARCH("ERROR",AH174)))</formula>
    </cfRule>
  </conditionalFormatting>
  <conditionalFormatting sqref="AH174:AH176">
    <cfRule type="containsText" dxfId="37" priority="83" operator="containsText" text="TRUE">
      <formula>NOT(ISERROR(SEARCH("TRUE",AH174)))</formula>
    </cfRule>
  </conditionalFormatting>
  <conditionalFormatting sqref="AI184:AJ184 AH179 AH183:AH184">
    <cfRule type="containsText" dxfId="36" priority="76" operator="containsText" text="ERROR">
      <formula>NOT(ISERROR(SEARCH("ERROR",AH179)))</formula>
    </cfRule>
  </conditionalFormatting>
  <conditionalFormatting sqref="AI184:AJ184 AH179 AH183:AH184">
    <cfRule type="containsText" dxfId="35" priority="75" operator="containsText" text="TRUE">
      <formula>NOT(ISERROR(SEARCH("TRUE",AH179)))</formula>
    </cfRule>
  </conditionalFormatting>
  <conditionalFormatting sqref="AH180:AH182">
    <cfRule type="containsText" dxfId="34" priority="74" operator="containsText" text="ERROR">
      <formula>NOT(ISERROR(SEARCH("ERROR",AH180)))</formula>
    </cfRule>
  </conditionalFormatting>
  <conditionalFormatting sqref="AH180:AH182">
    <cfRule type="containsText" dxfId="33" priority="73" operator="containsText" text="TRUE">
      <formula>NOT(ISERROR(SEARCH("TRUE",AH180)))</formula>
    </cfRule>
  </conditionalFormatting>
  <conditionalFormatting sqref="AI196:AJ196 AH191 AH195:AH196">
    <cfRule type="containsText" dxfId="32" priority="72" operator="containsText" text="ERROR">
      <formula>NOT(ISERROR(SEARCH("ERROR",AH191)))</formula>
    </cfRule>
  </conditionalFormatting>
  <conditionalFormatting sqref="AI196:AJ196 AH191 AH195:AH196">
    <cfRule type="containsText" dxfId="31" priority="71" operator="containsText" text="TRUE">
      <formula>NOT(ISERROR(SEARCH("TRUE",AH191)))</formula>
    </cfRule>
  </conditionalFormatting>
  <conditionalFormatting sqref="AH192:AH194">
    <cfRule type="containsText" dxfId="30" priority="70" operator="containsText" text="ERROR">
      <formula>NOT(ISERROR(SEARCH("ERROR",AH192)))</formula>
    </cfRule>
  </conditionalFormatting>
  <conditionalFormatting sqref="AH192:AH194">
    <cfRule type="containsText" dxfId="29" priority="69" operator="containsText" text="TRUE">
      <formula>NOT(ISERROR(SEARCH("TRUE",AH192)))</formula>
    </cfRule>
  </conditionalFormatting>
  <conditionalFormatting sqref="AI190:AJ190 AH189:AH190">
    <cfRule type="containsText" dxfId="28" priority="68" operator="containsText" text="ERROR">
      <formula>NOT(ISERROR(SEARCH("ERROR",AH189)))</formula>
    </cfRule>
  </conditionalFormatting>
  <conditionalFormatting sqref="AI190:AJ190 AH189:AH190">
    <cfRule type="containsText" dxfId="27" priority="67" operator="containsText" text="TRUE">
      <formula>NOT(ISERROR(SEARCH("TRUE",AH189)))</formula>
    </cfRule>
  </conditionalFormatting>
  <conditionalFormatting sqref="AH186:AH188">
    <cfRule type="containsText" dxfId="26" priority="66" operator="containsText" text="ERROR">
      <formula>NOT(ISERROR(SEARCH("ERROR",AH186)))</formula>
    </cfRule>
  </conditionalFormatting>
  <conditionalFormatting sqref="AH186:AH188">
    <cfRule type="containsText" dxfId="25" priority="65" operator="containsText" text="TRUE">
      <formula>NOT(ISERROR(SEARCH("TRUE",AH186)))</formula>
    </cfRule>
  </conditionalFormatting>
  <conditionalFormatting sqref="AH185">
    <cfRule type="containsText" dxfId="24" priority="64" operator="containsText" text="ERROR">
      <formula>NOT(ISERROR(SEARCH("ERROR",AH185)))</formula>
    </cfRule>
  </conditionalFormatting>
  <conditionalFormatting sqref="AH185">
    <cfRule type="containsText" dxfId="23" priority="63" operator="containsText" text="TRUE">
      <formula>NOT(ISERROR(SEARCH("TRUE",AH185)))</formula>
    </cfRule>
  </conditionalFormatting>
  <conditionalFormatting sqref="B77:AE149">
    <cfRule type="expression" dxfId="22" priority="27">
      <formula>$AJ77="BLACK"</formula>
    </cfRule>
    <cfRule type="expression" dxfId="21" priority="28">
      <formula>$AJ77="THIN"</formula>
    </cfRule>
    <cfRule type="expression" dxfId="20" priority="29">
      <formula>$AH77="HEADING"</formula>
    </cfRule>
  </conditionalFormatting>
  <conditionalFormatting sqref="N77:Y149">
    <cfRule type="expression" dxfId="19" priority="26">
      <formula>$AH77="HEADING"</formula>
    </cfRule>
  </conditionalFormatting>
  <conditionalFormatting sqref="N77:AA149">
    <cfRule type="expression" dxfId="18" priority="24">
      <formula>NOT(OR($AH77="HEADING",$AH77="ITEM"))</formula>
    </cfRule>
  </conditionalFormatting>
  <conditionalFormatting sqref="E73">
    <cfRule type="expression" dxfId="17" priority="22">
      <formula>$W$75&gt;0</formula>
    </cfRule>
  </conditionalFormatting>
  <conditionalFormatting sqref="B77:AE149">
    <cfRule type="expression" dxfId="16" priority="21">
      <formula>NOT(OR($AH77="HEADING",$AH77="ITEM"))</formula>
    </cfRule>
  </conditionalFormatting>
  <conditionalFormatting sqref="AC59:AD60 AC62:AD63 W59:X60 W62:X63 Q59:R60 Q62:R63 K59:L60 K62:L63 E59:F60 E62:F63">
    <cfRule type="containsText" dxfId="15" priority="20" operator="containsText" text="Y">
      <formula>NOT(ISERROR(SEARCH("Y",E59)))</formula>
    </cfRule>
  </conditionalFormatting>
  <conditionalFormatting sqref="B153:AE172">
    <cfRule type="expression" dxfId="14" priority="11">
      <formula>$AH153="HEADING"</formula>
    </cfRule>
  </conditionalFormatting>
  <conditionalFormatting sqref="E18:F19 J18">
    <cfRule type="cellIs" dxfId="13" priority="8" operator="equal">
      <formula>0</formula>
    </cfRule>
  </conditionalFormatting>
  <conditionalFormatting sqref="AH14:AH16">
    <cfRule type="containsText" dxfId="12" priority="7" operator="containsText" text="ERROR">
      <formula>NOT(ISERROR(SEARCH("ERROR",AH14)))</formula>
    </cfRule>
  </conditionalFormatting>
  <conditionalFormatting sqref="AH14:AH16">
    <cfRule type="containsText" dxfId="11" priority="6" operator="containsText" text="TRUE">
      <formula>NOT(ISERROR(SEARCH("TRUE",AH14)))</formula>
    </cfRule>
  </conditionalFormatting>
  <conditionalFormatting sqref="F15">
    <cfRule type="cellIs" dxfId="10" priority="5" operator="equal">
      <formula>0</formula>
    </cfRule>
  </conditionalFormatting>
  <conditionalFormatting sqref="AJ3:AJ4">
    <cfRule type="containsText" dxfId="9" priority="3" operator="containsText" text="ERROR">
      <formula>NOT(ISERROR(SEARCH("ERROR",AJ3)))</formula>
    </cfRule>
  </conditionalFormatting>
  <conditionalFormatting sqref="AG2">
    <cfRule type="duplicateValues" dxfId="8" priority="2"/>
  </conditionalFormatting>
  <conditionalFormatting sqref="AJ1:AJ4">
    <cfRule type="containsText" dxfId="7" priority="1" operator="containsText" text="TRUE">
      <formula>NOT(ISERROR(SEARCH("TRUE",AJ1)))</formula>
    </cfRule>
  </conditionalFormatting>
  <conditionalFormatting sqref="AG1 AG3:AG4">
    <cfRule type="duplicateValues" dxfId="6" priority="4"/>
  </conditionalFormatting>
  <hyperlinks>
    <hyperlink ref="Y1" r:id="rId1" xr:uid="{515BBC6F-F6B5-4482-8963-2313EDF42594}"/>
  </hyperlinks>
  <printOptions horizontalCentered="1"/>
  <pageMargins left="0.43307086614173229" right="0.23622047244094491" top="0.39370078740157483" bottom="0.55118110236220474" header="0.31496062992125984" footer="0.31496062992125984"/>
  <pageSetup paperSize="9" scale="67" firstPageNumber="0" fitToHeight="0" orientation="portrait" useFirstPageNumber="1" r:id="rId2"/>
  <headerFooter differentFirst="1"/>
  <rowBreaks count="1" manualBreakCount="1">
    <brk id="69"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B67C4-A9BD-4E3B-87A2-ACC8562E2897}">
  <dimension ref="B1:I3056"/>
  <sheetViews>
    <sheetView showGridLines="0" workbookViewId="0">
      <selection activeCell="C10" sqref="C10"/>
    </sheetView>
  </sheetViews>
  <sheetFormatPr defaultRowHeight="14.5"/>
  <cols>
    <col min="2" max="2" width="16.1796875" style="43" customWidth="1"/>
    <col min="3" max="3" width="61.453125" style="43" customWidth="1"/>
    <col min="4" max="5" width="17.81640625" style="44" customWidth="1"/>
    <col min="6" max="6" width="8.81640625" customWidth="1"/>
  </cols>
  <sheetData>
    <row r="1" spans="2:9" ht="10.25" customHeight="1" thickBot="1"/>
    <row r="2" spans="2:9" ht="35.15" customHeight="1" thickBot="1">
      <c r="B2" s="125" t="str">
        <f>IF(OR(ISBLANK(D2),ISBLANK(E2),Order!AJ3="ERROR"),"ERROR","Clear")</f>
        <v>Clear</v>
      </c>
      <c r="C2" s="122" t="s">
        <v>853</v>
      </c>
      <c r="D2" s="123">
        <v>2024</v>
      </c>
      <c r="E2" s="124">
        <f>D2+1</f>
        <v>2025</v>
      </c>
    </row>
    <row r="3" spans="2:9" ht="10.25" customHeight="1"/>
    <row r="4" spans="2:9">
      <c r="B4" s="796" t="s">
        <v>854</v>
      </c>
      <c r="C4" s="796"/>
      <c r="D4" s="796"/>
      <c r="E4" s="796"/>
    </row>
    <row r="5" spans="2:9" s="42" customFormat="1">
      <c r="B5" s="45" t="s">
        <v>0</v>
      </c>
      <c r="C5" s="45" t="s">
        <v>855</v>
      </c>
      <c r="D5" s="46" t="s">
        <v>856</v>
      </c>
      <c r="E5" s="46" t="s">
        <v>13</v>
      </c>
      <c r="I5"/>
    </row>
    <row r="6" spans="2:9">
      <c r="B6" s="57"/>
    </row>
    <row r="7" spans="2:9">
      <c r="B7" s="57"/>
    </row>
    <row r="8" spans="2:9">
      <c r="B8" s="57" t="s">
        <v>857</v>
      </c>
      <c r="C8" s="43" t="s">
        <v>858</v>
      </c>
      <c r="D8" s="44">
        <v>0</v>
      </c>
      <c r="E8" s="44">
        <v>0</v>
      </c>
      <c r="H8" s="286"/>
    </row>
    <row r="9" spans="2:9" ht="29">
      <c r="B9" s="57" t="s">
        <v>859</v>
      </c>
      <c r="C9" s="43" t="s">
        <v>860</v>
      </c>
      <c r="D9" s="44">
        <v>101.58</v>
      </c>
      <c r="E9" s="44">
        <v>101.58</v>
      </c>
      <c r="H9" s="286"/>
    </row>
    <row r="10" spans="2:9">
      <c r="B10" s="57" t="s">
        <v>861</v>
      </c>
      <c r="C10" s="43" t="s">
        <v>2675</v>
      </c>
      <c r="D10" s="44">
        <v>1.1200000000000001</v>
      </c>
      <c r="E10" s="44">
        <v>1.1200000000000001</v>
      </c>
      <c r="H10" s="286"/>
    </row>
    <row r="11" spans="2:9">
      <c r="B11" s="57" t="s">
        <v>862</v>
      </c>
      <c r="C11" s="43" t="s">
        <v>863</v>
      </c>
      <c r="D11" s="44">
        <v>0</v>
      </c>
      <c r="E11" s="44">
        <v>0</v>
      </c>
      <c r="H11" s="286"/>
    </row>
    <row r="12" spans="2:9">
      <c r="B12" s="57" t="s">
        <v>864</v>
      </c>
      <c r="C12" s="43" t="s">
        <v>865</v>
      </c>
      <c r="D12" s="44">
        <v>0</v>
      </c>
      <c r="E12" s="44">
        <v>0</v>
      </c>
      <c r="H12" s="286"/>
    </row>
    <row r="13" spans="2:9">
      <c r="B13" s="57"/>
      <c r="H13" s="286"/>
    </row>
    <row r="14" spans="2:9">
      <c r="B14" s="57" t="s">
        <v>866</v>
      </c>
      <c r="C14" s="43" t="s">
        <v>867</v>
      </c>
      <c r="D14" s="44">
        <v>18</v>
      </c>
      <c r="E14" s="44">
        <v>18</v>
      </c>
      <c r="H14" s="286"/>
    </row>
    <row r="15" spans="2:9">
      <c r="B15" s="57"/>
      <c r="H15" s="286"/>
    </row>
    <row r="16" spans="2:9">
      <c r="B16" s="57"/>
      <c r="H16" s="286"/>
    </row>
    <row r="17" spans="2:8">
      <c r="B17" s="57" t="s">
        <v>868</v>
      </c>
      <c r="C17" s="43" t="s">
        <v>869</v>
      </c>
      <c r="D17" s="44">
        <v>0</v>
      </c>
      <c r="E17" s="44">
        <v>0</v>
      </c>
      <c r="H17" s="286"/>
    </row>
    <row r="18" spans="2:8">
      <c r="B18" s="57" t="s">
        <v>870</v>
      </c>
      <c r="C18" s="43" t="s">
        <v>871</v>
      </c>
      <c r="D18" s="44">
        <v>0</v>
      </c>
      <c r="E18" s="44">
        <v>0</v>
      </c>
      <c r="H18" s="286"/>
    </row>
    <row r="19" spans="2:8">
      <c r="B19" s="57" t="s">
        <v>872</v>
      </c>
      <c r="C19" s="43" t="s">
        <v>873</v>
      </c>
      <c r="D19" s="44">
        <v>0</v>
      </c>
      <c r="E19" s="44">
        <v>0</v>
      </c>
      <c r="H19" s="286"/>
    </row>
    <row r="20" spans="2:8">
      <c r="B20" s="57" t="s">
        <v>874</v>
      </c>
      <c r="C20" s="43" t="s">
        <v>875</v>
      </c>
      <c r="D20" s="44">
        <v>0</v>
      </c>
      <c r="E20" s="44">
        <v>0</v>
      </c>
      <c r="H20" s="286"/>
    </row>
    <row r="21" spans="2:8">
      <c r="B21" s="57" t="s">
        <v>876</v>
      </c>
      <c r="C21" s="43" t="s">
        <v>877</v>
      </c>
      <c r="D21" s="44">
        <v>0</v>
      </c>
      <c r="E21" s="44">
        <v>0</v>
      </c>
      <c r="H21" s="286"/>
    </row>
    <row r="22" spans="2:8">
      <c r="B22" s="57"/>
      <c r="H22" s="286"/>
    </row>
    <row r="23" spans="2:8">
      <c r="B23" s="57"/>
      <c r="H23" s="286"/>
    </row>
    <row r="24" spans="2:8" ht="43.5">
      <c r="B24" s="57" t="s">
        <v>878</v>
      </c>
      <c r="C24" s="43" t="s">
        <v>879</v>
      </c>
      <c r="D24" s="44">
        <v>51.97</v>
      </c>
      <c r="E24" s="44">
        <v>58.206400000000002</v>
      </c>
      <c r="H24" s="286"/>
    </row>
    <row r="25" spans="2:8" ht="43.5">
      <c r="B25" s="57" t="s">
        <v>880</v>
      </c>
      <c r="C25" s="43" t="s">
        <v>881</v>
      </c>
      <c r="D25" s="44">
        <v>55.65</v>
      </c>
      <c r="E25" s="44">
        <v>62.328000000000003</v>
      </c>
      <c r="H25" s="286"/>
    </row>
    <row r="26" spans="2:8">
      <c r="B26" s="57" t="s">
        <v>882</v>
      </c>
      <c r="C26" s="43" t="s">
        <v>883</v>
      </c>
      <c r="D26" s="44">
        <v>11.58</v>
      </c>
      <c r="E26" s="44">
        <v>12.9696</v>
      </c>
      <c r="H26" s="286"/>
    </row>
    <row r="27" spans="2:8">
      <c r="B27" s="57" t="s">
        <v>884</v>
      </c>
      <c r="C27" s="43" t="s">
        <v>885</v>
      </c>
      <c r="D27" s="44">
        <v>69.3</v>
      </c>
      <c r="E27" s="44">
        <v>77.616</v>
      </c>
      <c r="H27" s="286"/>
    </row>
    <row r="28" spans="2:8">
      <c r="B28" s="57" t="s">
        <v>886</v>
      </c>
      <c r="C28" s="43" t="s">
        <v>887</v>
      </c>
      <c r="D28" s="44">
        <v>28.13</v>
      </c>
      <c r="E28" s="44">
        <v>31.505600000000001</v>
      </c>
      <c r="H28" s="286"/>
    </row>
    <row r="29" spans="2:8" ht="43.5">
      <c r="B29" s="57" t="s">
        <v>888</v>
      </c>
      <c r="C29" s="43" t="s">
        <v>889</v>
      </c>
      <c r="D29" s="44">
        <v>168.75</v>
      </c>
      <c r="E29" s="44">
        <v>189</v>
      </c>
      <c r="H29" s="286"/>
    </row>
    <row r="30" spans="2:8">
      <c r="B30" s="57" t="s">
        <v>890</v>
      </c>
      <c r="C30" s="43" t="s">
        <v>891</v>
      </c>
      <c r="D30" s="44">
        <v>28.12</v>
      </c>
      <c r="E30" s="44">
        <v>31.494399999999999</v>
      </c>
    </row>
    <row r="31" spans="2:8" ht="29">
      <c r="B31" s="57" t="s">
        <v>892</v>
      </c>
      <c r="C31" s="43" t="s">
        <v>893</v>
      </c>
      <c r="D31" s="44">
        <v>509.62</v>
      </c>
      <c r="E31" s="44">
        <v>570.77440000000001</v>
      </c>
    </row>
    <row r="32" spans="2:8">
      <c r="B32" s="57" t="s">
        <v>894</v>
      </c>
      <c r="C32" s="43" t="s">
        <v>895</v>
      </c>
      <c r="D32" s="44">
        <v>464.1</v>
      </c>
      <c r="E32" s="44">
        <v>519.79200000000003</v>
      </c>
    </row>
    <row r="33" spans="2:5" ht="29">
      <c r="B33" s="57" t="s">
        <v>896</v>
      </c>
      <c r="C33" s="43" t="s">
        <v>897</v>
      </c>
      <c r="D33" s="44">
        <v>289.12</v>
      </c>
      <c r="E33" s="44">
        <v>323.81439999999998</v>
      </c>
    </row>
    <row r="34" spans="2:5" ht="58">
      <c r="B34" s="57" t="s">
        <v>898</v>
      </c>
      <c r="C34" s="43" t="s">
        <v>2676</v>
      </c>
      <c r="D34" s="44">
        <v>367.5</v>
      </c>
      <c r="E34" s="44">
        <v>411.6</v>
      </c>
    </row>
    <row r="35" spans="2:5" ht="58">
      <c r="B35" s="57" t="s">
        <v>899</v>
      </c>
      <c r="C35" s="43" t="s">
        <v>2677</v>
      </c>
      <c r="D35" s="44">
        <v>315</v>
      </c>
      <c r="E35" s="44">
        <v>352.8</v>
      </c>
    </row>
    <row r="36" spans="2:5">
      <c r="B36" s="57" t="s">
        <v>900</v>
      </c>
      <c r="C36" s="43" t="s">
        <v>901</v>
      </c>
      <c r="D36" s="44">
        <v>0</v>
      </c>
      <c r="E36" s="44">
        <v>0</v>
      </c>
    </row>
    <row r="37" spans="2:5" ht="29">
      <c r="B37" s="57" t="s">
        <v>902</v>
      </c>
      <c r="C37" s="43" t="s">
        <v>903</v>
      </c>
      <c r="D37" s="44">
        <v>367.5</v>
      </c>
      <c r="E37" s="44">
        <v>411.6</v>
      </c>
    </row>
    <row r="38" spans="2:5" ht="29">
      <c r="B38" s="57" t="s">
        <v>904</v>
      </c>
      <c r="C38" s="43" t="s">
        <v>905</v>
      </c>
      <c r="D38" s="44">
        <v>281.25</v>
      </c>
      <c r="E38" s="44">
        <v>315</v>
      </c>
    </row>
    <row r="39" spans="2:5">
      <c r="B39" s="57" t="s">
        <v>906</v>
      </c>
      <c r="C39" s="43" t="s">
        <v>907</v>
      </c>
      <c r="D39" s="44">
        <v>46.68</v>
      </c>
      <c r="E39" s="44">
        <v>52.281599999999997</v>
      </c>
    </row>
    <row r="40" spans="2:5">
      <c r="B40" s="57" t="s">
        <v>908</v>
      </c>
      <c r="C40" s="43" t="s">
        <v>909</v>
      </c>
      <c r="D40" s="44">
        <v>164.85</v>
      </c>
      <c r="E40" s="44">
        <v>184.63200000000001</v>
      </c>
    </row>
    <row r="41" spans="2:5">
      <c r="B41" s="57" t="s">
        <v>910</v>
      </c>
      <c r="C41" s="43" t="s">
        <v>911</v>
      </c>
      <c r="D41" s="44">
        <v>195.75</v>
      </c>
      <c r="E41" s="44">
        <v>219.24</v>
      </c>
    </row>
    <row r="42" spans="2:5">
      <c r="B42" s="57" t="s">
        <v>917</v>
      </c>
      <c r="C42" s="43" t="s">
        <v>2752</v>
      </c>
      <c r="D42" s="44">
        <v>480.93</v>
      </c>
      <c r="E42" s="44">
        <v>538.64160000000004</v>
      </c>
    </row>
    <row r="43" spans="2:5" ht="43.5">
      <c r="B43" s="57" t="s">
        <v>912</v>
      </c>
      <c r="C43" s="43" t="s">
        <v>913</v>
      </c>
      <c r="D43" s="44">
        <v>337.5</v>
      </c>
      <c r="E43" s="44">
        <v>378</v>
      </c>
    </row>
    <row r="44" spans="2:5">
      <c r="B44" s="57" t="s">
        <v>916</v>
      </c>
      <c r="C44" s="43" t="s">
        <v>2753</v>
      </c>
      <c r="D44" s="44">
        <v>0</v>
      </c>
      <c r="E44" s="44">
        <v>0</v>
      </c>
    </row>
    <row r="45" spans="2:5">
      <c r="B45" s="57" t="s">
        <v>914</v>
      </c>
      <c r="C45" s="43" t="s">
        <v>915</v>
      </c>
      <c r="D45" s="44">
        <v>0</v>
      </c>
      <c r="E45" s="44">
        <v>0</v>
      </c>
    </row>
    <row r="46" spans="2:5" ht="58">
      <c r="B46" s="57" t="s">
        <v>918</v>
      </c>
      <c r="C46" s="43" t="s">
        <v>2678</v>
      </c>
      <c r="D46" s="44">
        <v>289.12</v>
      </c>
      <c r="E46" s="44">
        <v>323.81439999999998</v>
      </c>
    </row>
    <row r="47" spans="2:5" ht="29">
      <c r="B47" s="57" t="s">
        <v>919</v>
      </c>
      <c r="C47" s="43" t="s">
        <v>920</v>
      </c>
      <c r="D47" s="44">
        <v>337.5</v>
      </c>
      <c r="E47" s="44">
        <v>378</v>
      </c>
    </row>
    <row r="48" spans="2:5" ht="43.5">
      <c r="B48" s="57" t="s">
        <v>921</v>
      </c>
      <c r="C48" s="43" t="s">
        <v>922</v>
      </c>
      <c r="D48" s="44">
        <v>457.87</v>
      </c>
      <c r="E48" s="44">
        <v>512.81439999999998</v>
      </c>
    </row>
    <row r="49" spans="2:5" ht="43.5">
      <c r="B49" s="57" t="s">
        <v>923</v>
      </c>
      <c r="C49" s="43" t="s">
        <v>924</v>
      </c>
      <c r="D49" s="44">
        <v>457.87</v>
      </c>
      <c r="E49" s="44">
        <v>512.81439999999998</v>
      </c>
    </row>
    <row r="50" spans="2:5" ht="43.5">
      <c r="B50" s="57" t="s">
        <v>925</v>
      </c>
      <c r="C50" s="43" t="s">
        <v>926</v>
      </c>
      <c r="D50" s="44">
        <v>457.87</v>
      </c>
      <c r="E50" s="44">
        <v>512.81439999999998</v>
      </c>
    </row>
    <row r="51" spans="2:5" ht="43.5">
      <c r="B51" s="57" t="s">
        <v>927</v>
      </c>
      <c r="C51" s="43" t="s">
        <v>928</v>
      </c>
      <c r="D51" s="44">
        <v>0</v>
      </c>
      <c r="E51" s="44">
        <v>0</v>
      </c>
    </row>
    <row r="52" spans="2:5">
      <c r="B52" s="57" t="s">
        <v>929</v>
      </c>
      <c r="C52" s="43" t="s">
        <v>930</v>
      </c>
      <c r="D52" s="44">
        <v>50.62</v>
      </c>
      <c r="E52" s="44">
        <v>56.694400000000002</v>
      </c>
    </row>
    <row r="53" spans="2:5">
      <c r="B53" s="57" t="s">
        <v>931</v>
      </c>
      <c r="C53" s="43" t="s">
        <v>932</v>
      </c>
      <c r="D53" s="44">
        <v>30.37</v>
      </c>
      <c r="E53" s="44">
        <v>34.014400000000002</v>
      </c>
    </row>
    <row r="54" spans="2:5">
      <c r="B54" s="57"/>
    </row>
    <row r="55" spans="2:5">
      <c r="B55" s="57" t="s">
        <v>857</v>
      </c>
      <c r="C55" s="43" t="s">
        <v>933</v>
      </c>
      <c r="D55" s="44">
        <v>0</v>
      </c>
      <c r="E55" s="44">
        <v>0</v>
      </c>
    </row>
    <row r="56" spans="2:5">
      <c r="B56" s="57"/>
    </row>
    <row r="57" spans="2:5">
      <c r="B57" s="57"/>
    </row>
    <row r="58" spans="2:5">
      <c r="B58" s="57" t="s">
        <v>934</v>
      </c>
      <c r="C58" s="43" t="s">
        <v>935</v>
      </c>
      <c r="D58" s="44">
        <v>433.12</v>
      </c>
      <c r="E58" s="44">
        <v>485.09440000000001</v>
      </c>
    </row>
    <row r="59" spans="2:5">
      <c r="B59" s="57" t="s">
        <v>936</v>
      </c>
      <c r="C59" s="43" t="s">
        <v>937</v>
      </c>
      <c r="D59" s="44">
        <v>1090.1199999999999</v>
      </c>
      <c r="E59" s="44">
        <v>1220.9344000000001</v>
      </c>
    </row>
    <row r="60" spans="2:5">
      <c r="B60" s="57" t="s">
        <v>938</v>
      </c>
      <c r="C60" s="43" t="s">
        <v>939</v>
      </c>
      <c r="D60" s="44">
        <v>579.37</v>
      </c>
      <c r="E60" s="44">
        <v>648.89440000000002</v>
      </c>
    </row>
    <row r="61" spans="2:5">
      <c r="B61" s="57" t="s">
        <v>940</v>
      </c>
      <c r="C61" s="43" t="s">
        <v>941</v>
      </c>
      <c r="D61" s="44">
        <v>1949.42</v>
      </c>
      <c r="E61" s="44">
        <v>2183.3503999999998</v>
      </c>
    </row>
    <row r="62" spans="2:5">
      <c r="B62" s="57" t="s">
        <v>942</v>
      </c>
      <c r="C62" s="43" t="s">
        <v>943</v>
      </c>
      <c r="D62" s="44">
        <v>941.62</v>
      </c>
      <c r="E62" s="44">
        <v>1054.6143999999999</v>
      </c>
    </row>
    <row r="63" spans="2:5">
      <c r="B63" s="57" t="s">
        <v>944</v>
      </c>
      <c r="C63" s="43" t="s">
        <v>945</v>
      </c>
      <c r="D63" s="44">
        <v>3011.95</v>
      </c>
      <c r="E63" s="44">
        <v>3373.384</v>
      </c>
    </row>
    <row r="64" spans="2:5">
      <c r="B64" s="57" t="s">
        <v>946</v>
      </c>
      <c r="C64" s="43" t="s">
        <v>947</v>
      </c>
      <c r="D64" s="44">
        <v>1451.25</v>
      </c>
      <c r="E64" s="44">
        <v>1625.4</v>
      </c>
    </row>
    <row r="65" spans="2:5">
      <c r="B65" s="57" t="s">
        <v>948</v>
      </c>
      <c r="C65" s="43" t="s">
        <v>949</v>
      </c>
      <c r="D65" s="44">
        <v>288</v>
      </c>
      <c r="E65" s="44">
        <v>322.56</v>
      </c>
    </row>
    <row r="66" spans="2:5">
      <c r="B66" s="57"/>
    </row>
    <row r="67" spans="2:5">
      <c r="B67" s="57"/>
    </row>
    <row r="68" spans="2:5">
      <c r="B68" s="57" t="s">
        <v>950</v>
      </c>
      <c r="C68" s="43" t="s">
        <v>951</v>
      </c>
      <c r="D68" s="44">
        <v>0</v>
      </c>
      <c r="E68" s="44">
        <v>0</v>
      </c>
    </row>
    <row r="69" spans="2:5">
      <c r="B69" s="57" t="s">
        <v>952</v>
      </c>
      <c r="C69" s="43" t="s">
        <v>953</v>
      </c>
      <c r="D69" s="44">
        <v>225</v>
      </c>
      <c r="E69" s="44">
        <v>252</v>
      </c>
    </row>
    <row r="70" spans="2:5">
      <c r="B70" s="57" t="s">
        <v>954</v>
      </c>
      <c r="C70" s="43" t="s">
        <v>955</v>
      </c>
      <c r="D70" s="44">
        <v>0</v>
      </c>
      <c r="E70" s="44">
        <v>0</v>
      </c>
    </row>
    <row r="71" spans="2:5">
      <c r="B71" s="57"/>
    </row>
    <row r="72" spans="2:5">
      <c r="B72" s="57"/>
    </row>
    <row r="73" spans="2:5">
      <c r="B73" s="57" t="s">
        <v>362</v>
      </c>
      <c r="C73" s="43" t="s">
        <v>956</v>
      </c>
      <c r="D73" s="44">
        <v>0</v>
      </c>
      <c r="E73" s="44">
        <v>0</v>
      </c>
    </row>
    <row r="74" spans="2:5">
      <c r="B74" s="57" t="s">
        <v>365</v>
      </c>
      <c r="C74" s="43" t="s">
        <v>957</v>
      </c>
      <c r="D74" s="44">
        <v>0</v>
      </c>
      <c r="E74" s="44">
        <v>0</v>
      </c>
    </row>
    <row r="75" spans="2:5">
      <c r="B75" s="57" t="s">
        <v>359</v>
      </c>
      <c r="C75" s="43" t="s">
        <v>958</v>
      </c>
      <c r="D75" s="44">
        <v>0</v>
      </c>
      <c r="E75" s="44">
        <v>0</v>
      </c>
    </row>
    <row r="76" spans="2:5">
      <c r="B76" s="57"/>
    </row>
    <row r="77" spans="2:5">
      <c r="B77" s="57"/>
    </row>
    <row r="78" spans="2:5">
      <c r="B78" s="57" t="s">
        <v>369</v>
      </c>
      <c r="C78" s="43" t="s">
        <v>959</v>
      </c>
      <c r="D78" s="44">
        <v>7.87</v>
      </c>
      <c r="E78" s="44">
        <v>8.8143999999999991</v>
      </c>
    </row>
    <row r="79" spans="2:5">
      <c r="B79" s="57" t="s">
        <v>375</v>
      </c>
      <c r="C79" s="43" t="s">
        <v>960</v>
      </c>
      <c r="D79" s="44">
        <v>1.8</v>
      </c>
      <c r="E79" s="44">
        <v>2.016</v>
      </c>
    </row>
    <row r="80" spans="2:5">
      <c r="B80" s="57" t="s">
        <v>961</v>
      </c>
      <c r="C80" s="43" t="s">
        <v>962</v>
      </c>
      <c r="D80" s="44">
        <v>24.75</v>
      </c>
      <c r="E80" s="44">
        <v>27.72</v>
      </c>
    </row>
    <row r="81" spans="2:5" ht="29">
      <c r="B81" s="57" t="s">
        <v>378</v>
      </c>
      <c r="C81" s="43" t="s">
        <v>963</v>
      </c>
      <c r="D81" s="44">
        <v>24.75</v>
      </c>
      <c r="E81" s="44">
        <v>27.72</v>
      </c>
    </row>
    <row r="82" spans="2:5">
      <c r="B82" s="57" t="s">
        <v>372</v>
      </c>
      <c r="C82" s="43" t="s">
        <v>964</v>
      </c>
      <c r="D82" s="44">
        <v>21.26</v>
      </c>
      <c r="E82" s="44">
        <v>23.811199999999999</v>
      </c>
    </row>
    <row r="83" spans="2:5">
      <c r="B83" s="57"/>
    </row>
    <row r="84" spans="2:5">
      <c r="B84" s="57"/>
    </row>
    <row r="85" spans="2:5">
      <c r="B85" s="57" t="s">
        <v>965</v>
      </c>
      <c r="C85" s="43" t="s">
        <v>966</v>
      </c>
      <c r="D85" s="44">
        <v>303.75</v>
      </c>
      <c r="E85" s="44">
        <v>340.2</v>
      </c>
    </row>
    <row r="86" spans="2:5">
      <c r="B86" s="57" t="s">
        <v>967</v>
      </c>
      <c r="C86" s="43" t="s">
        <v>968</v>
      </c>
      <c r="D86" s="44">
        <v>4.25</v>
      </c>
      <c r="E86" s="44">
        <v>4.76</v>
      </c>
    </row>
    <row r="87" spans="2:5">
      <c r="B87" s="57" t="s">
        <v>969</v>
      </c>
      <c r="C87" s="43" t="s">
        <v>970</v>
      </c>
      <c r="D87" s="44">
        <v>35.549999999999997</v>
      </c>
      <c r="E87" s="44">
        <v>39.816000000000003</v>
      </c>
    </row>
    <row r="88" spans="2:5">
      <c r="B88" s="57" t="s">
        <v>971</v>
      </c>
      <c r="C88" s="43" t="s">
        <v>972</v>
      </c>
      <c r="D88" s="44">
        <v>35.549999999999997</v>
      </c>
      <c r="E88" s="44">
        <v>39.816000000000003</v>
      </c>
    </row>
    <row r="89" spans="2:5">
      <c r="B89" s="57" t="s">
        <v>973</v>
      </c>
      <c r="C89" s="43" t="s">
        <v>974</v>
      </c>
      <c r="D89" s="44">
        <v>35.549999999999997</v>
      </c>
      <c r="E89" s="44">
        <v>39.816000000000003</v>
      </c>
    </row>
    <row r="90" spans="2:5">
      <c r="B90" s="57" t="s">
        <v>975</v>
      </c>
      <c r="C90" s="43" t="s">
        <v>976</v>
      </c>
      <c r="D90" s="44">
        <v>48.03</v>
      </c>
      <c r="E90" s="44">
        <v>53.793599999999998</v>
      </c>
    </row>
    <row r="91" spans="2:5">
      <c r="B91" s="57" t="s">
        <v>389</v>
      </c>
      <c r="C91" s="43" t="s">
        <v>977</v>
      </c>
      <c r="D91" s="44">
        <v>53.66</v>
      </c>
      <c r="E91" s="44">
        <v>60.099200000000003</v>
      </c>
    </row>
    <row r="92" spans="2:5">
      <c r="B92" s="57" t="s">
        <v>387</v>
      </c>
      <c r="C92" s="43" t="s">
        <v>978</v>
      </c>
      <c r="D92" s="44">
        <v>35.549999999999997</v>
      </c>
      <c r="E92" s="44">
        <v>39.816000000000003</v>
      </c>
    </row>
    <row r="93" spans="2:5">
      <c r="B93" s="57" t="s">
        <v>979</v>
      </c>
      <c r="C93" s="43" t="s">
        <v>980</v>
      </c>
      <c r="D93" s="44">
        <v>58.38</v>
      </c>
      <c r="E93" s="44">
        <v>65.385599999999997</v>
      </c>
    </row>
    <row r="94" spans="2:5" ht="29">
      <c r="B94" s="57" t="s">
        <v>413</v>
      </c>
      <c r="C94" s="43" t="s">
        <v>981</v>
      </c>
      <c r="D94" s="44">
        <v>150.75</v>
      </c>
      <c r="E94" s="44">
        <v>168.84</v>
      </c>
    </row>
    <row r="95" spans="2:5" ht="29">
      <c r="B95" s="57" t="s">
        <v>416</v>
      </c>
      <c r="C95" s="43" t="s">
        <v>982</v>
      </c>
      <c r="D95" s="44">
        <v>7.87</v>
      </c>
      <c r="E95" s="44">
        <v>8.8143999999999991</v>
      </c>
    </row>
    <row r="96" spans="2:5" ht="29">
      <c r="B96" s="57" t="s">
        <v>983</v>
      </c>
      <c r="C96" s="43" t="s">
        <v>984</v>
      </c>
      <c r="D96" s="44">
        <v>7.87</v>
      </c>
      <c r="E96" s="44">
        <v>8.8143999999999991</v>
      </c>
    </row>
    <row r="97" spans="2:5">
      <c r="B97" s="57"/>
    </row>
    <row r="98" spans="2:5">
      <c r="B98" s="57"/>
    </row>
    <row r="99" spans="2:5">
      <c r="B99" s="57" t="s">
        <v>346</v>
      </c>
      <c r="C99" s="43" t="s">
        <v>985</v>
      </c>
      <c r="D99" s="44">
        <v>17.03</v>
      </c>
      <c r="E99" s="44">
        <v>19.073599999999999</v>
      </c>
    </row>
    <row r="100" spans="2:5">
      <c r="B100" s="57" t="s">
        <v>331</v>
      </c>
      <c r="C100" s="43" t="s">
        <v>986</v>
      </c>
      <c r="D100" s="44">
        <v>25.87</v>
      </c>
      <c r="E100" s="44">
        <v>28.974399999999999</v>
      </c>
    </row>
    <row r="101" spans="2:5">
      <c r="B101" s="57" t="s">
        <v>337</v>
      </c>
      <c r="C101" s="43" t="s">
        <v>987</v>
      </c>
      <c r="D101" s="44">
        <v>25.87</v>
      </c>
      <c r="E101" s="44">
        <v>28.974399999999999</v>
      </c>
    </row>
    <row r="102" spans="2:5">
      <c r="B102" s="57" t="s">
        <v>340</v>
      </c>
      <c r="C102" s="43" t="s">
        <v>988</v>
      </c>
      <c r="D102" s="44">
        <v>29.25</v>
      </c>
      <c r="E102" s="44">
        <v>32.76</v>
      </c>
    </row>
    <row r="103" spans="2:5">
      <c r="B103" s="57" t="s">
        <v>334</v>
      </c>
      <c r="C103" s="43" t="s">
        <v>989</v>
      </c>
      <c r="D103" s="44">
        <v>25.87</v>
      </c>
      <c r="E103" s="44">
        <v>28.974399999999999</v>
      </c>
    </row>
    <row r="104" spans="2:5">
      <c r="B104" s="57" t="s">
        <v>328</v>
      </c>
      <c r="C104" s="43" t="s">
        <v>990</v>
      </c>
      <c r="D104" s="44">
        <v>25.87</v>
      </c>
      <c r="E104" s="44">
        <v>28.974399999999999</v>
      </c>
    </row>
    <row r="105" spans="2:5">
      <c r="B105" s="57" t="s">
        <v>343</v>
      </c>
      <c r="C105" s="43" t="s">
        <v>991</v>
      </c>
      <c r="D105" s="44">
        <v>25.87</v>
      </c>
      <c r="E105" s="44">
        <v>28.974399999999999</v>
      </c>
    </row>
    <row r="106" spans="2:5">
      <c r="B106" s="57" t="s">
        <v>355</v>
      </c>
      <c r="C106" s="43" t="s">
        <v>356</v>
      </c>
      <c r="D106" s="44">
        <v>108.28</v>
      </c>
      <c r="E106" s="44">
        <v>121.2736</v>
      </c>
    </row>
    <row r="107" spans="2:5">
      <c r="B107" s="57" t="s">
        <v>352</v>
      </c>
      <c r="C107" s="43" t="s">
        <v>992</v>
      </c>
      <c r="D107" s="44">
        <v>31.02</v>
      </c>
      <c r="E107" s="44">
        <v>34.742400000000004</v>
      </c>
    </row>
    <row r="108" spans="2:5">
      <c r="B108" s="57" t="s">
        <v>349</v>
      </c>
      <c r="C108" s="43" t="s">
        <v>993</v>
      </c>
      <c r="D108" s="44">
        <v>20.92</v>
      </c>
      <c r="E108" s="44">
        <v>23.430399999999999</v>
      </c>
    </row>
    <row r="109" spans="2:5">
      <c r="B109" s="57" t="s">
        <v>994</v>
      </c>
      <c r="C109" s="43" t="s">
        <v>995</v>
      </c>
      <c r="D109" s="44">
        <v>0</v>
      </c>
      <c r="E109" s="44">
        <v>0</v>
      </c>
    </row>
    <row r="110" spans="2:5">
      <c r="B110" s="57"/>
    </row>
    <row r="111" spans="2:5">
      <c r="B111" s="57"/>
    </row>
    <row r="112" spans="2:5">
      <c r="B112" s="57" t="s">
        <v>996</v>
      </c>
      <c r="C112" s="43" t="s">
        <v>997</v>
      </c>
      <c r="D112" s="44">
        <v>0</v>
      </c>
      <c r="E112" s="44">
        <v>0</v>
      </c>
    </row>
    <row r="113" spans="2:5">
      <c r="B113" s="57" t="s">
        <v>309</v>
      </c>
      <c r="C113" s="43" t="s">
        <v>998</v>
      </c>
      <c r="D113" s="44">
        <v>232.87</v>
      </c>
      <c r="E113" s="44">
        <v>260.81439999999998</v>
      </c>
    </row>
    <row r="114" spans="2:5">
      <c r="B114" s="57" t="s">
        <v>312</v>
      </c>
      <c r="C114" s="43" t="s">
        <v>999</v>
      </c>
      <c r="D114" s="44">
        <v>407.25</v>
      </c>
      <c r="E114" s="44">
        <v>456.12</v>
      </c>
    </row>
    <row r="115" spans="2:5">
      <c r="B115" s="57"/>
    </row>
    <row r="116" spans="2:5">
      <c r="B116" s="57" t="s">
        <v>1000</v>
      </c>
      <c r="C116" s="43" t="s">
        <v>1001</v>
      </c>
      <c r="D116" s="44">
        <v>0</v>
      </c>
      <c r="E116" s="44">
        <v>0</v>
      </c>
    </row>
    <row r="117" spans="2:5">
      <c r="B117" s="57" t="s">
        <v>1000</v>
      </c>
      <c r="C117" s="43" t="s">
        <v>1001</v>
      </c>
      <c r="D117" s="44">
        <v>0</v>
      </c>
      <c r="E117" s="44">
        <v>0</v>
      </c>
    </row>
    <row r="118" spans="2:5">
      <c r="B118" s="57"/>
    </row>
    <row r="119" spans="2:5">
      <c r="B119" s="57" t="s">
        <v>1002</v>
      </c>
      <c r="C119" s="43" t="s">
        <v>1003</v>
      </c>
      <c r="D119" s="44">
        <v>63.19</v>
      </c>
      <c r="E119" s="44">
        <v>70.772800000000004</v>
      </c>
    </row>
    <row r="120" spans="2:5">
      <c r="B120" s="57"/>
    </row>
    <row r="121" spans="2:5">
      <c r="B121" s="57" t="s">
        <v>1004</v>
      </c>
      <c r="C121" s="43" t="s">
        <v>1005</v>
      </c>
      <c r="D121" s="44">
        <v>168.75</v>
      </c>
      <c r="E121" s="44">
        <v>189</v>
      </c>
    </row>
    <row r="122" spans="2:5">
      <c r="B122" s="57" t="s">
        <v>1006</v>
      </c>
      <c r="C122" s="43" t="s">
        <v>1007</v>
      </c>
      <c r="D122" s="44">
        <v>20.440000000000001</v>
      </c>
      <c r="E122" s="44">
        <v>22.892800000000001</v>
      </c>
    </row>
    <row r="123" spans="2:5">
      <c r="B123" s="57" t="s">
        <v>1008</v>
      </c>
      <c r="C123" s="43" t="s">
        <v>1009</v>
      </c>
      <c r="D123" s="44">
        <v>16.52</v>
      </c>
      <c r="E123" s="44">
        <v>18.502400000000002</v>
      </c>
    </row>
    <row r="124" spans="2:5">
      <c r="B124" s="57" t="s">
        <v>1010</v>
      </c>
      <c r="C124" s="43" t="s">
        <v>1011</v>
      </c>
      <c r="D124" s="44">
        <v>0</v>
      </c>
      <c r="E124" s="44">
        <v>0</v>
      </c>
    </row>
    <row r="125" spans="2:5">
      <c r="B125" s="57" t="s">
        <v>1012</v>
      </c>
      <c r="C125" s="43" t="s">
        <v>1013</v>
      </c>
      <c r="D125" s="44">
        <v>20.440000000000001</v>
      </c>
      <c r="E125" s="44">
        <v>22.892800000000001</v>
      </c>
    </row>
    <row r="126" spans="2:5">
      <c r="B126" s="57"/>
    </row>
    <row r="127" spans="2:5" ht="29">
      <c r="B127" s="57" t="s">
        <v>320</v>
      </c>
      <c r="C127" s="43" t="s">
        <v>1014</v>
      </c>
      <c r="D127" s="44">
        <v>22.9</v>
      </c>
      <c r="E127" s="44">
        <v>22.9</v>
      </c>
    </row>
    <row r="128" spans="2:5">
      <c r="B128" s="57"/>
    </row>
    <row r="129" spans="2:5">
      <c r="B129" s="57"/>
    </row>
    <row r="130" spans="2:5">
      <c r="B130" s="57" t="s">
        <v>1015</v>
      </c>
      <c r="C130" s="43" t="s">
        <v>1016</v>
      </c>
      <c r="D130" s="44">
        <v>303.77999999999997</v>
      </c>
      <c r="E130" s="44">
        <v>340.23360000000002</v>
      </c>
    </row>
    <row r="131" spans="2:5">
      <c r="B131" s="57" t="s">
        <v>1017</v>
      </c>
      <c r="C131" s="43" t="s">
        <v>1018</v>
      </c>
      <c r="D131" s="44">
        <v>80</v>
      </c>
      <c r="E131" s="44">
        <v>89.6</v>
      </c>
    </row>
    <row r="132" spans="2:5">
      <c r="B132" s="57" t="s">
        <v>1019</v>
      </c>
      <c r="C132" s="43" t="s">
        <v>1020</v>
      </c>
      <c r="D132" s="44">
        <v>440.41</v>
      </c>
      <c r="E132" s="44">
        <v>493.25920000000002</v>
      </c>
    </row>
    <row r="133" spans="2:5">
      <c r="B133" s="57"/>
    </row>
    <row r="134" spans="2:5">
      <c r="B134" s="57" t="s">
        <v>1021</v>
      </c>
      <c r="C134" s="43" t="s">
        <v>1022</v>
      </c>
      <c r="D134" s="44">
        <v>1.1000000000000001</v>
      </c>
      <c r="E134" s="44">
        <v>1.1000000000000001</v>
      </c>
    </row>
    <row r="135" spans="2:5">
      <c r="B135" s="57" t="s">
        <v>1023</v>
      </c>
      <c r="C135" s="43" t="s">
        <v>1024</v>
      </c>
      <c r="D135" s="44">
        <v>20.440000000000001</v>
      </c>
      <c r="E135" s="44">
        <v>20.440000000000001</v>
      </c>
    </row>
    <row r="136" spans="2:5">
      <c r="B136" s="57"/>
    </row>
    <row r="137" spans="2:5">
      <c r="B137" s="57"/>
    </row>
    <row r="138" spans="2:5">
      <c r="B138" s="57" t="s">
        <v>1025</v>
      </c>
      <c r="C138" s="43" t="s">
        <v>1026</v>
      </c>
      <c r="D138" s="44">
        <v>0</v>
      </c>
      <c r="E138" s="44">
        <v>0</v>
      </c>
    </row>
    <row r="139" spans="2:5">
      <c r="B139" s="57" t="s">
        <v>2679</v>
      </c>
      <c r="C139" s="43" t="s">
        <v>2680</v>
      </c>
      <c r="D139" s="44">
        <v>0</v>
      </c>
      <c r="E139" s="44">
        <v>0</v>
      </c>
    </row>
    <row r="140" spans="2:5">
      <c r="B140" s="57"/>
    </row>
    <row r="141" spans="2:5">
      <c r="B141" s="57"/>
    </row>
    <row r="142" spans="2:5">
      <c r="B142" s="57" t="s">
        <v>2754</v>
      </c>
      <c r="C142" s="43" t="s">
        <v>2755</v>
      </c>
      <c r="D142" s="44">
        <v>357</v>
      </c>
      <c r="E142" s="44">
        <v>357</v>
      </c>
    </row>
    <row r="143" spans="2:5">
      <c r="B143" s="57" t="s">
        <v>1027</v>
      </c>
      <c r="C143" s="43" t="s">
        <v>1028</v>
      </c>
      <c r="D143" s="44">
        <v>1.26</v>
      </c>
      <c r="E143" s="44">
        <v>1.26</v>
      </c>
    </row>
    <row r="144" spans="2:5">
      <c r="B144" s="57" t="s">
        <v>1029</v>
      </c>
      <c r="C144" s="43" t="s">
        <v>1030</v>
      </c>
      <c r="D144" s="44">
        <v>20.02</v>
      </c>
      <c r="E144" s="44">
        <v>20.02</v>
      </c>
    </row>
    <row r="145" spans="2:5">
      <c r="B145" s="57" t="s">
        <v>1031</v>
      </c>
      <c r="C145" s="43" t="s">
        <v>1032</v>
      </c>
      <c r="D145" s="44">
        <v>12.15</v>
      </c>
      <c r="E145" s="44">
        <v>12.15</v>
      </c>
    </row>
    <row r="146" spans="2:5">
      <c r="B146" s="57" t="s">
        <v>1033</v>
      </c>
      <c r="C146" s="43" t="s">
        <v>1034</v>
      </c>
      <c r="D146" s="44">
        <v>15.75</v>
      </c>
      <c r="E146" s="44">
        <v>15.75</v>
      </c>
    </row>
    <row r="147" spans="2:5">
      <c r="B147" s="57"/>
    </row>
    <row r="148" spans="2:5">
      <c r="B148" s="57" t="s">
        <v>1035</v>
      </c>
      <c r="C148" s="43" t="s">
        <v>1036</v>
      </c>
      <c r="D148" s="44">
        <v>55.91</v>
      </c>
      <c r="E148" s="44">
        <v>55.91</v>
      </c>
    </row>
    <row r="149" spans="2:5">
      <c r="B149" s="57" t="s">
        <v>1037</v>
      </c>
      <c r="C149" s="43" t="s">
        <v>1038</v>
      </c>
      <c r="D149" s="44">
        <v>41.96</v>
      </c>
      <c r="E149" s="44">
        <v>41.96</v>
      </c>
    </row>
    <row r="150" spans="2:5">
      <c r="B150" s="57"/>
    </row>
    <row r="151" spans="2:5">
      <c r="B151" s="57" t="s">
        <v>1039</v>
      </c>
      <c r="C151" s="43" t="s">
        <v>1040</v>
      </c>
      <c r="D151" s="44">
        <v>3.26</v>
      </c>
      <c r="E151" s="44">
        <v>3.26</v>
      </c>
    </row>
    <row r="152" spans="2:5">
      <c r="B152" s="57" t="s">
        <v>1041</v>
      </c>
      <c r="C152" s="43" t="s">
        <v>1042</v>
      </c>
      <c r="D152" s="44">
        <v>37.68</v>
      </c>
      <c r="E152" s="44">
        <v>37.68</v>
      </c>
    </row>
    <row r="153" spans="2:5" ht="29">
      <c r="B153" s="57" t="s">
        <v>1043</v>
      </c>
      <c r="C153" s="43" t="s">
        <v>1044</v>
      </c>
      <c r="D153" s="44">
        <v>12.15</v>
      </c>
      <c r="E153" s="44">
        <v>12.15</v>
      </c>
    </row>
    <row r="154" spans="2:5">
      <c r="B154" s="57" t="s">
        <v>1045</v>
      </c>
      <c r="C154" s="43" t="s">
        <v>1046</v>
      </c>
      <c r="D154" s="44">
        <v>15.75</v>
      </c>
      <c r="E154" s="44">
        <v>15.75</v>
      </c>
    </row>
    <row r="155" spans="2:5">
      <c r="B155" s="57" t="s">
        <v>1047</v>
      </c>
      <c r="C155" s="43" t="s">
        <v>1048</v>
      </c>
      <c r="D155" s="44">
        <v>0</v>
      </c>
      <c r="E155" s="44">
        <v>0</v>
      </c>
    </row>
    <row r="156" spans="2:5">
      <c r="B156" s="57" t="s">
        <v>1049</v>
      </c>
      <c r="C156" s="43" t="s">
        <v>1050</v>
      </c>
      <c r="D156" s="44">
        <v>18.45</v>
      </c>
      <c r="E156" s="44">
        <v>18.45</v>
      </c>
    </row>
    <row r="157" spans="2:5">
      <c r="B157" s="57" t="s">
        <v>1051</v>
      </c>
      <c r="C157" s="43" t="s">
        <v>1052</v>
      </c>
      <c r="D157" s="44">
        <v>144</v>
      </c>
      <c r="E157" s="44">
        <v>144</v>
      </c>
    </row>
    <row r="158" spans="2:5">
      <c r="B158" s="57" t="s">
        <v>1053</v>
      </c>
      <c r="C158" s="43" t="s">
        <v>1054</v>
      </c>
      <c r="D158" s="44">
        <v>1.1200000000000001</v>
      </c>
      <c r="E158" s="44">
        <v>1.1200000000000001</v>
      </c>
    </row>
    <row r="159" spans="2:5">
      <c r="B159" s="57"/>
    </row>
    <row r="160" spans="2:5">
      <c r="B160" s="57" t="s">
        <v>1055</v>
      </c>
      <c r="C160" s="43" t="s">
        <v>1056</v>
      </c>
      <c r="D160" s="44">
        <v>398.25</v>
      </c>
      <c r="E160" s="44">
        <v>398.25</v>
      </c>
    </row>
    <row r="161" spans="2:5">
      <c r="B161" s="57"/>
    </row>
    <row r="162" spans="2:5">
      <c r="B162" s="57"/>
    </row>
    <row r="163" spans="2:5">
      <c r="B163" s="57" t="s">
        <v>1057</v>
      </c>
      <c r="C163" s="43" t="s">
        <v>1058</v>
      </c>
      <c r="D163" s="44">
        <v>0</v>
      </c>
      <c r="E163" s="44">
        <v>0</v>
      </c>
    </row>
    <row r="164" spans="2:5">
      <c r="B164" s="57" t="s">
        <v>1059</v>
      </c>
      <c r="C164" s="43" t="s">
        <v>1060</v>
      </c>
      <c r="D164" s="44">
        <v>0</v>
      </c>
      <c r="E164" s="44">
        <v>0</v>
      </c>
    </row>
    <row r="165" spans="2:5">
      <c r="B165" s="57" t="s">
        <v>1061</v>
      </c>
      <c r="C165" s="43" t="s">
        <v>1062</v>
      </c>
      <c r="D165" s="44">
        <v>0</v>
      </c>
      <c r="E165" s="44">
        <v>0</v>
      </c>
    </row>
    <row r="166" spans="2:5">
      <c r="B166" s="57" t="s">
        <v>1063</v>
      </c>
      <c r="C166" s="43" t="s">
        <v>1064</v>
      </c>
      <c r="D166" s="44">
        <v>0</v>
      </c>
      <c r="E166" s="44">
        <v>0</v>
      </c>
    </row>
    <row r="167" spans="2:5">
      <c r="B167" s="57" t="s">
        <v>1065</v>
      </c>
      <c r="C167" s="43" t="s">
        <v>1066</v>
      </c>
      <c r="D167" s="44">
        <v>0</v>
      </c>
      <c r="E167" s="44">
        <v>0</v>
      </c>
    </row>
    <row r="168" spans="2:5">
      <c r="B168" s="57" t="s">
        <v>1067</v>
      </c>
      <c r="C168" s="43" t="s">
        <v>1068</v>
      </c>
      <c r="D168" s="44">
        <v>0</v>
      </c>
      <c r="E168" s="44">
        <v>0</v>
      </c>
    </row>
    <row r="169" spans="2:5">
      <c r="B169" s="57" t="s">
        <v>1069</v>
      </c>
      <c r="C169" s="43" t="s">
        <v>1070</v>
      </c>
      <c r="D169" s="44">
        <v>0</v>
      </c>
      <c r="E169" s="44">
        <v>0</v>
      </c>
    </row>
    <row r="170" spans="2:5">
      <c r="B170" s="57" t="s">
        <v>1071</v>
      </c>
      <c r="C170" s="43" t="s">
        <v>1072</v>
      </c>
      <c r="D170" s="44">
        <v>0</v>
      </c>
      <c r="E170" s="44">
        <v>0</v>
      </c>
    </row>
    <row r="171" spans="2:5">
      <c r="B171" s="57" t="s">
        <v>1073</v>
      </c>
      <c r="C171" s="43" t="s">
        <v>1074</v>
      </c>
      <c r="D171" s="44">
        <v>0</v>
      </c>
      <c r="E171" s="44">
        <v>0</v>
      </c>
    </row>
    <row r="172" spans="2:5">
      <c r="B172" s="57" t="s">
        <v>1075</v>
      </c>
      <c r="C172" s="43" t="s">
        <v>1076</v>
      </c>
      <c r="D172" s="44">
        <v>0</v>
      </c>
      <c r="E172" s="44">
        <v>0</v>
      </c>
    </row>
    <row r="173" spans="2:5">
      <c r="B173" s="57" t="s">
        <v>1077</v>
      </c>
      <c r="C173" s="43" t="s">
        <v>1078</v>
      </c>
      <c r="D173" s="44">
        <v>0</v>
      </c>
      <c r="E173" s="44">
        <v>0</v>
      </c>
    </row>
    <row r="174" spans="2:5">
      <c r="B174" s="57" t="s">
        <v>1079</v>
      </c>
      <c r="C174" s="43" t="s">
        <v>1080</v>
      </c>
      <c r="D174" s="44">
        <v>0</v>
      </c>
      <c r="E174" s="44">
        <v>0</v>
      </c>
    </row>
    <row r="175" spans="2:5">
      <c r="B175" s="57" t="s">
        <v>1081</v>
      </c>
      <c r="C175" s="43" t="s">
        <v>1082</v>
      </c>
      <c r="D175" s="44">
        <v>0</v>
      </c>
      <c r="E175" s="44">
        <v>0</v>
      </c>
    </row>
    <row r="176" spans="2:5">
      <c r="B176" s="57" t="s">
        <v>1083</v>
      </c>
      <c r="C176" s="43" t="s">
        <v>1084</v>
      </c>
      <c r="D176" s="44">
        <v>0</v>
      </c>
      <c r="E176" s="44">
        <v>0</v>
      </c>
    </row>
    <row r="177" spans="2:5">
      <c r="B177" s="57" t="s">
        <v>1085</v>
      </c>
      <c r="C177" s="43" t="s">
        <v>1086</v>
      </c>
      <c r="D177" s="44">
        <v>0</v>
      </c>
      <c r="E177" s="44">
        <v>0</v>
      </c>
    </row>
    <row r="178" spans="2:5">
      <c r="B178" s="57" t="s">
        <v>1087</v>
      </c>
      <c r="C178" s="43" t="s">
        <v>1088</v>
      </c>
      <c r="D178" s="44">
        <v>0</v>
      </c>
      <c r="E178" s="44">
        <v>0</v>
      </c>
    </row>
    <row r="179" spans="2:5">
      <c r="B179" s="57" t="s">
        <v>1089</v>
      </c>
      <c r="C179" s="43" t="s">
        <v>1090</v>
      </c>
      <c r="D179" s="44">
        <v>0</v>
      </c>
      <c r="E179" s="44">
        <v>0</v>
      </c>
    </row>
    <row r="180" spans="2:5">
      <c r="B180" s="57" t="s">
        <v>1091</v>
      </c>
      <c r="C180" s="43" t="s">
        <v>1092</v>
      </c>
      <c r="D180" s="44">
        <v>0</v>
      </c>
      <c r="E180" s="44">
        <v>0</v>
      </c>
    </row>
    <row r="181" spans="2:5">
      <c r="B181" s="57" t="s">
        <v>1093</v>
      </c>
      <c r="C181" s="43" t="s">
        <v>1094</v>
      </c>
      <c r="D181" s="44">
        <v>0</v>
      </c>
      <c r="E181" s="44">
        <v>0</v>
      </c>
    </row>
    <row r="182" spans="2:5">
      <c r="B182" s="57" t="s">
        <v>1095</v>
      </c>
      <c r="C182" s="43" t="s">
        <v>1096</v>
      </c>
      <c r="D182" s="44">
        <v>0</v>
      </c>
      <c r="E182" s="44">
        <v>0</v>
      </c>
    </row>
    <row r="183" spans="2:5">
      <c r="B183" s="57"/>
    </row>
    <row r="184" spans="2:5">
      <c r="B184" s="57" t="s">
        <v>1097</v>
      </c>
      <c r="C184" s="43" t="s">
        <v>1098</v>
      </c>
      <c r="D184" s="44">
        <v>0</v>
      </c>
      <c r="E184" s="44">
        <v>0</v>
      </c>
    </row>
    <row r="185" spans="2:5">
      <c r="B185" s="57"/>
    </row>
    <row r="186" spans="2:5">
      <c r="B186" s="57"/>
    </row>
    <row r="187" spans="2:5">
      <c r="B187" s="57" t="s">
        <v>1099</v>
      </c>
      <c r="C187" s="43" t="s">
        <v>1100</v>
      </c>
      <c r="D187" s="44">
        <v>0</v>
      </c>
      <c r="E187" s="44">
        <v>0</v>
      </c>
    </row>
    <row r="188" spans="2:5">
      <c r="B188" s="57" t="s">
        <v>1101</v>
      </c>
      <c r="C188" s="43" t="s">
        <v>1102</v>
      </c>
      <c r="D188" s="44">
        <v>0</v>
      </c>
      <c r="E188" s="44">
        <v>0</v>
      </c>
    </row>
    <row r="189" spans="2:5">
      <c r="B189" s="57" t="s">
        <v>1103</v>
      </c>
      <c r="C189" s="43" t="s">
        <v>1104</v>
      </c>
      <c r="D189" s="44">
        <v>0</v>
      </c>
      <c r="E189" s="44">
        <v>0</v>
      </c>
    </row>
    <row r="190" spans="2:5">
      <c r="B190" s="57" t="s">
        <v>1105</v>
      </c>
      <c r="C190" s="43" t="s">
        <v>1106</v>
      </c>
      <c r="D190" s="44">
        <v>15.75</v>
      </c>
      <c r="E190" s="44">
        <v>15.75</v>
      </c>
    </row>
    <row r="191" spans="2:5">
      <c r="B191" s="57" t="s">
        <v>1107</v>
      </c>
      <c r="C191" s="43" t="s">
        <v>1108</v>
      </c>
      <c r="D191" s="44">
        <v>0</v>
      </c>
      <c r="E191" s="44">
        <v>0</v>
      </c>
    </row>
    <row r="192" spans="2:5">
      <c r="B192" s="57" t="s">
        <v>1109</v>
      </c>
      <c r="C192" s="43" t="s">
        <v>1110</v>
      </c>
      <c r="D192" s="44">
        <v>0</v>
      </c>
      <c r="E192" s="44">
        <v>0</v>
      </c>
    </row>
    <row r="193" spans="2:5">
      <c r="B193" s="57" t="s">
        <v>1111</v>
      </c>
      <c r="C193" s="43" t="s">
        <v>1112</v>
      </c>
      <c r="D193" s="44">
        <v>0</v>
      </c>
      <c r="E193" s="44">
        <v>0</v>
      </c>
    </row>
    <row r="194" spans="2:5">
      <c r="B194" s="57" t="s">
        <v>1113</v>
      </c>
      <c r="C194" s="43" t="s">
        <v>1114</v>
      </c>
      <c r="D194" s="44">
        <v>0</v>
      </c>
      <c r="E194" s="44">
        <v>0</v>
      </c>
    </row>
    <row r="195" spans="2:5">
      <c r="B195" s="57" t="s">
        <v>1115</v>
      </c>
      <c r="C195" s="43" t="s">
        <v>1116</v>
      </c>
      <c r="D195" s="44">
        <v>0</v>
      </c>
      <c r="E195" s="44">
        <v>0</v>
      </c>
    </row>
    <row r="196" spans="2:5">
      <c r="B196" s="57" t="s">
        <v>1117</v>
      </c>
      <c r="C196" s="43" t="s">
        <v>1118</v>
      </c>
      <c r="D196" s="44">
        <v>0</v>
      </c>
      <c r="E196" s="44">
        <v>0</v>
      </c>
    </row>
    <row r="197" spans="2:5">
      <c r="B197" s="57" t="s">
        <v>1119</v>
      </c>
      <c r="C197" s="43" t="s">
        <v>1120</v>
      </c>
      <c r="D197" s="44">
        <v>0</v>
      </c>
      <c r="E197" s="44">
        <v>0</v>
      </c>
    </row>
    <row r="198" spans="2:5">
      <c r="B198" s="57"/>
    </row>
    <row r="199" spans="2:5">
      <c r="B199" s="57" t="s">
        <v>1121</v>
      </c>
      <c r="C199" s="43" t="s">
        <v>1122</v>
      </c>
      <c r="D199" s="44">
        <v>42.52</v>
      </c>
      <c r="E199" s="44">
        <v>42.52</v>
      </c>
    </row>
    <row r="200" spans="2:5" ht="29">
      <c r="B200" s="57" t="s">
        <v>1123</v>
      </c>
      <c r="C200" s="43" t="s">
        <v>1124</v>
      </c>
      <c r="D200" s="44">
        <v>191.25</v>
      </c>
      <c r="E200" s="44">
        <v>191.25</v>
      </c>
    </row>
    <row r="201" spans="2:5">
      <c r="B201" s="57"/>
    </row>
    <row r="202" spans="2:5">
      <c r="B202" s="57" t="s">
        <v>1125</v>
      </c>
      <c r="C202" s="43" t="s">
        <v>1126</v>
      </c>
      <c r="D202" s="44">
        <v>81.56</v>
      </c>
      <c r="E202" s="44">
        <v>81.56</v>
      </c>
    </row>
    <row r="203" spans="2:5">
      <c r="B203" s="57" t="s">
        <v>1127</v>
      </c>
      <c r="C203" s="43" t="s">
        <v>1128</v>
      </c>
      <c r="D203" s="44">
        <v>54.56</v>
      </c>
      <c r="E203" s="44">
        <v>54.56</v>
      </c>
    </row>
    <row r="204" spans="2:5">
      <c r="B204" s="57" t="s">
        <v>1129</v>
      </c>
      <c r="C204" s="43" t="s">
        <v>1130</v>
      </c>
      <c r="D204" s="44">
        <v>20.58</v>
      </c>
      <c r="E204" s="44">
        <v>20.58</v>
      </c>
    </row>
    <row r="205" spans="2:5">
      <c r="B205" s="57" t="s">
        <v>1131</v>
      </c>
      <c r="C205" s="43" t="s">
        <v>1132</v>
      </c>
      <c r="D205" s="44">
        <v>57.15</v>
      </c>
      <c r="E205" s="44">
        <v>57.15</v>
      </c>
    </row>
    <row r="206" spans="2:5">
      <c r="B206" s="57"/>
    </row>
    <row r="207" spans="2:5" ht="29">
      <c r="B207" s="57" t="s">
        <v>1125</v>
      </c>
      <c r="C207" s="43" t="s">
        <v>1133</v>
      </c>
      <c r="D207" s="44">
        <v>776.25</v>
      </c>
      <c r="E207" s="44">
        <v>776.25</v>
      </c>
    </row>
    <row r="208" spans="2:5" ht="29">
      <c r="B208" s="57" t="s">
        <v>1134</v>
      </c>
      <c r="C208" s="43" t="s">
        <v>1135</v>
      </c>
      <c r="D208" s="44">
        <v>420.75</v>
      </c>
      <c r="E208" s="44">
        <v>420.75</v>
      </c>
    </row>
    <row r="209" spans="2:5">
      <c r="B209" s="57"/>
    </row>
    <row r="210" spans="2:5">
      <c r="B210" s="57"/>
    </row>
    <row r="211" spans="2:5" ht="29">
      <c r="B211" s="57" t="s">
        <v>1136</v>
      </c>
      <c r="C211" s="43" t="s">
        <v>1137</v>
      </c>
      <c r="D211" s="44">
        <v>2894.62</v>
      </c>
      <c r="E211" s="44">
        <v>3241.9744000000001</v>
      </c>
    </row>
    <row r="212" spans="2:5" ht="29">
      <c r="B212" s="57" t="s">
        <v>1138</v>
      </c>
      <c r="C212" s="43" t="s">
        <v>1139</v>
      </c>
      <c r="D212" s="44">
        <v>2391.75</v>
      </c>
      <c r="E212" s="44">
        <v>2678.76</v>
      </c>
    </row>
    <row r="213" spans="2:5" ht="29">
      <c r="B213" s="57" t="s">
        <v>1140</v>
      </c>
      <c r="C213" s="43" t="s">
        <v>1141</v>
      </c>
      <c r="D213" s="44">
        <v>1828.5</v>
      </c>
      <c r="E213" s="44">
        <v>2047.92</v>
      </c>
    </row>
    <row r="214" spans="2:5" ht="29">
      <c r="B214" s="57" t="s">
        <v>1142</v>
      </c>
      <c r="C214" s="43" t="s">
        <v>1143</v>
      </c>
      <c r="D214" s="44">
        <v>1615.5</v>
      </c>
      <c r="E214" s="44">
        <v>1809.36</v>
      </c>
    </row>
    <row r="215" spans="2:5" ht="43.5">
      <c r="B215" s="57" t="s">
        <v>1144</v>
      </c>
      <c r="C215" s="43" t="s">
        <v>2681</v>
      </c>
      <c r="D215" s="44">
        <v>2590.96</v>
      </c>
      <c r="E215" s="44">
        <v>2901.8751999999999</v>
      </c>
    </row>
    <row r="216" spans="2:5" ht="29">
      <c r="B216" s="57" t="s">
        <v>1145</v>
      </c>
      <c r="C216" s="43" t="s">
        <v>2682</v>
      </c>
      <c r="D216" s="44">
        <v>2200.5</v>
      </c>
      <c r="E216" s="44">
        <v>2464.56</v>
      </c>
    </row>
    <row r="217" spans="2:5" ht="29">
      <c r="B217" s="57" t="s">
        <v>1147</v>
      </c>
      <c r="C217" s="43" t="s">
        <v>2683</v>
      </c>
      <c r="D217" s="44">
        <v>4118.62</v>
      </c>
      <c r="E217" s="44">
        <v>4612.8544000000002</v>
      </c>
    </row>
    <row r="218" spans="2:5" ht="43.5">
      <c r="B218" s="57" t="s">
        <v>1148</v>
      </c>
      <c r="C218" s="43" t="s">
        <v>1149</v>
      </c>
      <c r="D218" s="44">
        <v>2688.75</v>
      </c>
      <c r="E218" s="44">
        <v>3011.4</v>
      </c>
    </row>
    <row r="219" spans="2:5" ht="29">
      <c r="B219" s="57" t="s">
        <v>1146</v>
      </c>
      <c r="C219" s="43" t="s">
        <v>2684</v>
      </c>
      <c r="D219" s="44">
        <v>2304</v>
      </c>
      <c r="E219" s="44">
        <v>2580.48</v>
      </c>
    </row>
    <row r="220" spans="2:5" ht="29">
      <c r="B220" s="57" t="s">
        <v>1150</v>
      </c>
      <c r="C220" s="43" t="s">
        <v>2685</v>
      </c>
      <c r="D220" s="44">
        <v>3249</v>
      </c>
      <c r="E220" s="44">
        <v>3638.88</v>
      </c>
    </row>
    <row r="221" spans="2:5" ht="43.5">
      <c r="B221" s="57" t="s">
        <v>1151</v>
      </c>
      <c r="C221" s="43" t="s">
        <v>2686</v>
      </c>
      <c r="D221" s="44">
        <v>3163.38</v>
      </c>
      <c r="E221" s="44">
        <v>3542.9856</v>
      </c>
    </row>
    <row r="222" spans="2:5" ht="29">
      <c r="B222" s="57" t="s">
        <v>1152</v>
      </c>
      <c r="C222" s="43" t="s">
        <v>2687</v>
      </c>
      <c r="D222" s="44">
        <v>2481.75</v>
      </c>
      <c r="E222" s="44">
        <v>2779.56</v>
      </c>
    </row>
    <row r="223" spans="2:5" ht="43.5">
      <c r="B223" s="57" t="s">
        <v>1153</v>
      </c>
      <c r="C223" s="43" t="s">
        <v>1154</v>
      </c>
      <c r="D223" s="44">
        <v>3965.24</v>
      </c>
      <c r="E223" s="44">
        <v>4441.0688</v>
      </c>
    </row>
    <row r="224" spans="2:5" ht="29">
      <c r="B224" s="57" t="s">
        <v>1155</v>
      </c>
      <c r="C224" s="43" t="s">
        <v>1156</v>
      </c>
      <c r="D224" s="44">
        <v>3424.5</v>
      </c>
      <c r="E224" s="44">
        <v>3835.44</v>
      </c>
    </row>
    <row r="225" spans="2:5" ht="29">
      <c r="B225" s="57" t="s">
        <v>1157</v>
      </c>
      <c r="C225" s="43" t="s">
        <v>2688</v>
      </c>
      <c r="D225" s="44">
        <v>5450.62</v>
      </c>
      <c r="E225" s="44">
        <v>6104.6944000000003</v>
      </c>
    </row>
    <row r="226" spans="2:5" ht="29">
      <c r="B226" s="57" t="s">
        <v>1158</v>
      </c>
      <c r="C226" s="43" t="s">
        <v>2689</v>
      </c>
      <c r="D226" s="44">
        <v>4245.75</v>
      </c>
      <c r="E226" s="44">
        <v>4755.24</v>
      </c>
    </row>
    <row r="227" spans="2:5" ht="43.5">
      <c r="B227" s="57" t="s">
        <v>1159</v>
      </c>
      <c r="C227" s="43" t="s">
        <v>2690</v>
      </c>
      <c r="D227" s="44">
        <v>6252.75</v>
      </c>
      <c r="E227" s="44">
        <v>7003.08</v>
      </c>
    </row>
    <row r="228" spans="2:5" ht="29">
      <c r="B228" s="57" t="s">
        <v>1160</v>
      </c>
      <c r="C228" s="43" t="s">
        <v>2691</v>
      </c>
      <c r="D228" s="44">
        <v>3424.5</v>
      </c>
      <c r="E228" s="44">
        <v>3835.44</v>
      </c>
    </row>
    <row r="229" spans="2:5">
      <c r="B229" s="57" t="s">
        <v>1161</v>
      </c>
      <c r="C229" s="43" t="s">
        <v>1162</v>
      </c>
      <c r="D229" s="44">
        <v>109.68</v>
      </c>
      <c r="E229" s="44">
        <v>122.8416</v>
      </c>
    </row>
    <row r="230" spans="2:5">
      <c r="B230" s="57" t="s">
        <v>1163</v>
      </c>
      <c r="C230" s="43" t="s">
        <v>1164</v>
      </c>
      <c r="D230" s="44">
        <v>106.31</v>
      </c>
      <c r="E230" s="44">
        <v>119.0672</v>
      </c>
    </row>
    <row r="231" spans="2:5">
      <c r="B231" s="57" t="s">
        <v>1165</v>
      </c>
      <c r="C231" s="43" t="s">
        <v>1166</v>
      </c>
      <c r="D231" s="44">
        <v>74.25</v>
      </c>
      <c r="E231" s="44">
        <v>83.16</v>
      </c>
    </row>
    <row r="232" spans="2:5">
      <c r="B232" s="57" t="s">
        <v>1167</v>
      </c>
      <c r="C232" s="43" t="s">
        <v>1168</v>
      </c>
      <c r="D232" s="44">
        <v>322.98</v>
      </c>
      <c r="E232" s="44">
        <v>361.73759999999999</v>
      </c>
    </row>
    <row r="233" spans="2:5">
      <c r="B233" s="57" t="s">
        <v>1169</v>
      </c>
      <c r="C233" s="43" t="s">
        <v>1170</v>
      </c>
      <c r="D233" s="44">
        <v>625.72</v>
      </c>
      <c r="E233" s="44">
        <v>700.80640000000005</v>
      </c>
    </row>
    <row r="234" spans="2:5">
      <c r="B234" s="57" t="s">
        <v>1171</v>
      </c>
      <c r="C234" s="43" t="s">
        <v>1172</v>
      </c>
      <c r="D234" s="44">
        <v>1251.45</v>
      </c>
      <c r="E234" s="44">
        <v>1401.624</v>
      </c>
    </row>
    <row r="235" spans="2:5">
      <c r="B235" s="57" t="s">
        <v>1173</v>
      </c>
      <c r="C235" s="43" t="s">
        <v>1174</v>
      </c>
      <c r="D235" s="44">
        <v>52.14</v>
      </c>
      <c r="E235" s="44">
        <v>58.396799999999999</v>
      </c>
    </row>
    <row r="236" spans="2:5">
      <c r="B236" s="57" t="s">
        <v>1175</v>
      </c>
      <c r="C236" s="43" t="s">
        <v>1176</v>
      </c>
      <c r="D236" s="44">
        <v>1315.18</v>
      </c>
      <c r="E236" s="44">
        <v>1473.0016000000001</v>
      </c>
    </row>
    <row r="237" spans="2:5">
      <c r="B237" s="57" t="s">
        <v>1177</v>
      </c>
      <c r="C237" s="43" t="s">
        <v>1178</v>
      </c>
      <c r="D237" s="44">
        <v>2603.4699999999998</v>
      </c>
      <c r="E237" s="44">
        <v>2915.8863999999999</v>
      </c>
    </row>
    <row r="238" spans="2:5">
      <c r="B238" s="57" t="s">
        <v>1179</v>
      </c>
      <c r="C238" s="43" t="s">
        <v>1180</v>
      </c>
      <c r="D238" s="44">
        <v>3715.41</v>
      </c>
      <c r="E238" s="44">
        <v>4161.2592000000004</v>
      </c>
    </row>
    <row r="239" spans="2:5">
      <c r="B239" s="57" t="s">
        <v>1181</v>
      </c>
      <c r="C239" s="43" t="s">
        <v>1182</v>
      </c>
      <c r="D239" s="44">
        <v>52.14</v>
      </c>
      <c r="E239" s="44">
        <v>58.396799999999999</v>
      </c>
    </row>
    <row r="240" spans="2:5">
      <c r="B240" s="57" t="s">
        <v>1183</v>
      </c>
      <c r="C240" s="43" t="s">
        <v>1184</v>
      </c>
      <c r="D240" s="44">
        <v>28.96</v>
      </c>
      <c r="E240" s="44">
        <v>32.435200000000002</v>
      </c>
    </row>
    <row r="241" spans="2:5">
      <c r="B241" s="57" t="s">
        <v>1185</v>
      </c>
      <c r="C241" s="43" t="s">
        <v>1186</v>
      </c>
      <c r="D241" s="44">
        <v>120.37</v>
      </c>
      <c r="E241" s="44">
        <v>134.81440000000001</v>
      </c>
    </row>
    <row r="242" spans="2:5">
      <c r="B242" s="57" t="s">
        <v>1187</v>
      </c>
      <c r="C242" s="43" t="s">
        <v>1188</v>
      </c>
      <c r="D242" s="44">
        <v>115.87</v>
      </c>
      <c r="E242" s="44">
        <v>129.77440000000001</v>
      </c>
    </row>
    <row r="243" spans="2:5">
      <c r="B243" s="57" t="s">
        <v>1189</v>
      </c>
      <c r="C243" s="43" t="s">
        <v>1190</v>
      </c>
      <c r="D243" s="44">
        <v>52.87</v>
      </c>
      <c r="E243" s="44">
        <v>59.214399999999998</v>
      </c>
    </row>
    <row r="244" spans="2:5">
      <c r="B244" s="57" t="s">
        <v>1191</v>
      </c>
      <c r="C244" s="43" t="s">
        <v>1192</v>
      </c>
      <c r="D244" s="44">
        <v>115.87</v>
      </c>
      <c r="E244" s="44">
        <v>129.77440000000001</v>
      </c>
    </row>
    <row r="245" spans="2:5">
      <c r="B245" s="57" t="s">
        <v>1193</v>
      </c>
      <c r="C245" s="43" t="s">
        <v>1194</v>
      </c>
      <c r="D245" s="44">
        <v>202.5</v>
      </c>
      <c r="E245" s="44">
        <v>226.8</v>
      </c>
    </row>
    <row r="246" spans="2:5">
      <c r="B246" s="57" t="s">
        <v>1195</v>
      </c>
      <c r="C246" s="43" t="s">
        <v>1196</v>
      </c>
      <c r="D246" s="44">
        <v>28.12</v>
      </c>
      <c r="E246" s="44">
        <v>31.494399999999999</v>
      </c>
    </row>
    <row r="247" spans="2:5">
      <c r="B247" s="57" t="s">
        <v>1197</v>
      </c>
      <c r="C247" s="43" t="s">
        <v>1198</v>
      </c>
      <c r="D247" s="44">
        <v>50.62</v>
      </c>
      <c r="E247" s="44">
        <v>56.694400000000002</v>
      </c>
    </row>
    <row r="248" spans="2:5">
      <c r="B248" s="57" t="s">
        <v>1199</v>
      </c>
      <c r="C248" s="43" t="s">
        <v>1200</v>
      </c>
      <c r="D248" s="44">
        <v>57.93</v>
      </c>
      <c r="E248" s="44">
        <v>64.881600000000006</v>
      </c>
    </row>
    <row r="249" spans="2:5">
      <c r="B249" s="57" t="s">
        <v>1201</v>
      </c>
      <c r="C249" s="43" t="s">
        <v>1202</v>
      </c>
      <c r="D249" s="44">
        <v>90</v>
      </c>
      <c r="E249" s="44">
        <v>100.8</v>
      </c>
    </row>
    <row r="250" spans="2:5">
      <c r="B250" s="57" t="s">
        <v>1203</v>
      </c>
      <c r="C250" s="43" t="s">
        <v>1204</v>
      </c>
      <c r="D250" s="44">
        <v>63.28</v>
      </c>
      <c r="E250" s="44">
        <v>70.873599999999996</v>
      </c>
    </row>
    <row r="251" spans="2:5">
      <c r="B251" s="57" t="s">
        <v>1205</v>
      </c>
      <c r="C251" s="43" t="s">
        <v>1206</v>
      </c>
      <c r="D251" s="44">
        <v>94.5</v>
      </c>
      <c r="E251" s="44">
        <v>105.84</v>
      </c>
    </row>
    <row r="252" spans="2:5">
      <c r="B252" s="57" t="s">
        <v>1207</v>
      </c>
      <c r="C252" s="43" t="s">
        <v>1208</v>
      </c>
      <c r="D252" s="44">
        <v>112.5</v>
      </c>
      <c r="E252" s="44">
        <v>126</v>
      </c>
    </row>
    <row r="253" spans="2:5">
      <c r="B253" s="57" t="s">
        <v>1209</v>
      </c>
      <c r="C253" s="43" t="s">
        <v>1210</v>
      </c>
      <c r="D253" s="44">
        <v>196.87</v>
      </c>
      <c r="E253" s="44">
        <v>220.49440000000001</v>
      </c>
    </row>
    <row r="254" spans="2:5">
      <c r="B254" s="57" t="s">
        <v>1211</v>
      </c>
      <c r="C254" s="43" t="s">
        <v>1212</v>
      </c>
      <c r="D254" s="44">
        <v>257.62</v>
      </c>
      <c r="E254" s="44">
        <v>288.53440000000001</v>
      </c>
    </row>
    <row r="255" spans="2:5">
      <c r="B255" s="57" t="s">
        <v>1213</v>
      </c>
      <c r="C255" s="43" t="s">
        <v>1214</v>
      </c>
      <c r="D255" s="44">
        <v>229.5</v>
      </c>
      <c r="E255" s="44">
        <v>257.04000000000002</v>
      </c>
    </row>
    <row r="256" spans="2:5">
      <c r="B256" s="57" t="s">
        <v>1215</v>
      </c>
      <c r="C256" s="43" t="s">
        <v>1216</v>
      </c>
      <c r="D256" s="44">
        <v>223.87</v>
      </c>
      <c r="E256" s="44">
        <v>250.73439999999999</v>
      </c>
    </row>
    <row r="257" spans="2:5" ht="29">
      <c r="B257" s="57" t="s">
        <v>1217</v>
      </c>
      <c r="C257" s="43" t="s">
        <v>1218</v>
      </c>
      <c r="D257" s="44">
        <v>0</v>
      </c>
      <c r="E257" s="44">
        <v>0</v>
      </c>
    </row>
    <row r="258" spans="2:5">
      <c r="B258" s="57" t="s">
        <v>1219</v>
      </c>
      <c r="C258" s="43" t="s">
        <v>1220</v>
      </c>
      <c r="D258" s="44">
        <v>101.25</v>
      </c>
      <c r="E258" s="44">
        <v>113.4</v>
      </c>
    </row>
    <row r="259" spans="2:5">
      <c r="B259" s="57" t="s">
        <v>1221</v>
      </c>
      <c r="C259" s="43" t="s">
        <v>1222</v>
      </c>
      <c r="D259" s="44">
        <v>81</v>
      </c>
      <c r="E259" s="44">
        <v>90.72</v>
      </c>
    </row>
    <row r="260" spans="2:5">
      <c r="B260" s="57" t="s">
        <v>1223</v>
      </c>
      <c r="C260" s="43" t="s">
        <v>1224</v>
      </c>
      <c r="D260" s="44">
        <v>105.75</v>
      </c>
      <c r="E260" s="44">
        <v>118.44</v>
      </c>
    </row>
    <row r="261" spans="2:5" ht="29">
      <c r="B261" s="57" t="s">
        <v>1225</v>
      </c>
      <c r="C261" s="43" t="s">
        <v>1226</v>
      </c>
      <c r="D261" s="44">
        <v>3460.48</v>
      </c>
      <c r="E261" s="44">
        <v>3875.7375999999999</v>
      </c>
    </row>
    <row r="262" spans="2:5" ht="29">
      <c r="B262" s="57" t="s">
        <v>1227</v>
      </c>
      <c r="C262" s="43" t="s">
        <v>1228</v>
      </c>
      <c r="D262" s="44">
        <v>5685.75</v>
      </c>
      <c r="E262" s="44">
        <v>6368.04</v>
      </c>
    </row>
    <row r="263" spans="2:5" ht="29">
      <c r="B263" s="57" t="s">
        <v>1229</v>
      </c>
      <c r="C263" s="43" t="s">
        <v>1230</v>
      </c>
      <c r="D263" s="44">
        <v>9951.35</v>
      </c>
      <c r="E263" s="44">
        <v>11145.512000000001</v>
      </c>
    </row>
    <row r="264" spans="2:5" ht="29">
      <c r="B264" s="57" t="s">
        <v>1231</v>
      </c>
      <c r="C264" s="43" t="s">
        <v>1232</v>
      </c>
      <c r="D264" s="44">
        <v>6229.5643</v>
      </c>
      <c r="E264" s="44">
        <v>6976.8608000000004</v>
      </c>
    </row>
    <row r="265" spans="2:5" ht="29">
      <c r="B265" s="57" t="s">
        <v>1233</v>
      </c>
      <c r="C265" s="43" t="s">
        <v>1234</v>
      </c>
      <c r="D265" s="44">
        <v>8355.8256000000001</v>
      </c>
      <c r="E265" s="44">
        <v>9358.2720000000008</v>
      </c>
    </row>
    <row r="266" spans="2:5" ht="29">
      <c r="B266" s="57" t="s">
        <v>1235</v>
      </c>
      <c r="C266" s="43" t="s">
        <v>1236</v>
      </c>
      <c r="D266" s="44">
        <v>14701.5</v>
      </c>
      <c r="E266" s="44">
        <v>16465.68</v>
      </c>
    </row>
    <row r="267" spans="2:5" ht="29">
      <c r="B267" s="57" t="s">
        <v>1237</v>
      </c>
      <c r="C267" s="43" t="s">
        <v>1238</v>
      </c>
      <c r="D267" s="44">
        <v>4190.1499999999996</v>
      </c>
      <c r="E267" s="44">
        <v>4692.9679999999998</v>
      </c>
    </row>
    <row r="268" spans="2:5" ht="29">
      <c r="B268" s="57" t="s">
        <v>1239</v>
      </c>
      <c r="C268" s="43" t="s">
        <v>1240</v>
      </c>
      <c r="D268" s="44">
        <v>6416.2254999999996</v>
      </c>
      <c r="E268" s="44">
        <v>7186.0432000000001</v>
      </c>
    </row>
    <row r="269" spans="2:5" ht="29">
      <c r="B269" s="57" t="s">
        <v>1241</v>
      </c>
      <c r="C269" s="43" t="s">
        <v>1242</v>
      </c>
      <c r="D269" s="44">
        <v>11248.87</v>
      </c>
      <c r="E269" s="44">
        <v>12598.734399999999</v>
      </c>
    </row>
    <row r="270" spans="2:5" ht="29">
      <c r="B270" s="57" t="s">
        <v>1243</v>
      </c>
      <c r="C270" s="43" t="s">
        <v>1244</v>
      </c>
      <c r="D270" s="44">
        <v>0</v>
      </c>
      <c r="E270" s="44">
        <v>0</v>
      </c>
    </row>
    <row r="271" spans="2:5">
      <c r="B271" s="57" t="s">
        <v>1245</v>
      </c>
      <c r="C271" s="43" t="s">
        <v>1246</v>
      </c>
      <c r="D271" s="44">
        <v>173.81</v>
      </c>
      <c r="E271" s="44">
        <v>194.66720000000001</v>
      </c>
    </row>
    <row r="272" spans="2:5">
      <c r="B272" s="57" t="s">
        <v>1247</v>
      </c>
      <c r="C272" s="43" t="s">
        <v>1248</v>
      </c>
      <c r="D272" s="44">
        <v>347.62</v>
      </c>
      <c r="E272" s="44">
        <v>389.33440000000002</v>
      </c>
    </row>
    <row r="273" spans="2:5">
      <c r="B273" s="57" t="s">
        <v>1249</v>
      </c>
      <c r="C273" s="43" t="s">
        <v>1250</v>
      </c>
      <c r="D273" s="44">
        <v>506.25</v>
      </c>
      <c r="E273" s="44">
        <v>567</v>
      </c>
    </row>
    <row r="274" spans="2:5">
      <c r="B274" s="57" t="s">
        <v>1251</v>
      </c>
      <c r="C274" s="43" t="s">
        <v>1252</v>
      </c>
      <c r="D274" s="44">
        <v>28.96</v>
      </c>
      <c r="E274" s="44">
        <v>32.435200000000002</v>
      </c>
    </row>
    <row r="275" spans="2:5" ht="29">
      <c r="B275" s="57" t="s">
        <v>1253</v>
      </c>
      <c r="C275" s="43" t="s">
        <v>1254</v>
      </c>
      <c r="D275" s="44">
        <v>277.87</v>
      </c>
      <c r="E275" s="44">
        <v>311.21440000000001</v>
      </c>
    </row>
    <row r="276" spans="2:5" ht="29">
      <c r="B276" s="57" t="s">
        <v>1255</v>
      </c>
      <c r="C276" s="43" t="s">
        <v>1256</v>
      </c>
      <c r="D276" s="44">
        <v>240.75</v>
      </c>
      <c r="E276" s="44">
        <v>269.64</v>
      </c>
    </row>
    <row r="277" spans="2:5" ht="29">
      <c r="B277" s="57" t="s">
        <v>1257</v>
      </c>
      <c r="C277" s="43" t="s">
        <v>1258</v>
      </c>
      <c r="D277" s="44">
        <v>135</v>
      </c>
      <c r="E277" s="44">
        <v>151.19999999999999</v>
      </c>
    </row>
    <row r="278" spans="2:5" ht="29">
      <c r="B278" s="57" t="s">
        <v>1259</v>
      </c>
      <c r="C278" s="43" t="s">
        <v>1260</v>
      </c>
      <c r="D278" s="44">
        <v>90</v>
      </c>
      <c r="E278" s="44">
        <v>100.8</v>
      </c>
    </row>
    <row r="279" spans="2:5" ht="29">
      <c r="B279" s="57" t="s">
        <v>1261</v>
      </c>
      <c r="C279" s="43" t="s">
        <v>1262</v>
      </c>
      <c r="D279" s="44">
        <v>248.62</v>
      </c>
      <c r="E279" s="44">
        <v>278.45440000000002</v>
      </c>
    </row>
    <row r="280" spans="2:5" ht="29">
      <c r="B280" s="57" t="s">
        <v>1263</v>
      </c>
      <c r="C280" s="43" t="s">
        <v>1264</v>
      </c>
      <c r="D280" s="44">
        <v>180</v>
      </c>
      <c r="E280" s="44">
        <v>201.6</v>
      </c>
    </row>
    <row r="281" spans="2:5">
      <c r="B281" s="57" t="s">
        <v>1265</v>
      </c>
      <c r="C281" s="43" t="s">
        <v>1266</v>
      </c>
      <c r="D281" s="44">
        <v>0</v>
      </c>
      <c r="E281" s="44">
        <v>0</v>
      </c>
    </row>
    <row r="282" spans="2:5">
      <c r="B282" s="57" t="s">
        <v>1267</v>
      </c>
      <c r="C282" s="43" t="s">
        <v>1268</v>
      </c>
      <c r="D282" s="44">
        <v>247.5</v>
      </c>
      <c r="E282" s="44">
        <v>277.2</v>
      </c>
    </row>
    <row r="283" spans="2:5">
      <c r="B283" s="57" t="s">
        <v>1269</v>
      </c>
      <c r="C283" s="43" t="s">
        <v>2692</v>
      </c>
      <c r="D283" s="44">
        <v>258.75</v>
      </c>
      <c r="E283" s="44">
        <v>289.8</v>
      </c>
    </row>
    <row r="284" spans="2:5">
      <c r="B284" s="57"/>
    </row>
    <row r="285" spans="2:5">
      <c r="B285" s="57"/>
    </row>
    <row r="286" spans="2:5">
      <c r="B286" s="57" t="s">
        <v>1270</v>
      </c>
      <c r="C286" s="43" t="s">
        <v>1271</v>
      </c>
      <c r="D286" s="44">
        <v>0</v>
      </c>
      <c r="E286" s="44">
        <v>0</v>
      </c>
    </row>
    <row r="287" spans="2:5">
      <c r="B287" s="57"/>
    </row>
    <row r="288" spans="2:5" ht="29">
      <c r="B288" s="57" t="s">
        <v>1272</v>
      </c>
      <c r="C288" s="43" t="s">
        <v>1273</v>
      </c>
      <c r="D288" s="44">
        <v>0</v>
      </c>
      <c r="E288" s="44">
        <v>0</v>
      </c>
    </row>
    <row r="289" spans="2:5" ht="29">
      <c r="B289" s="57" t="s">
        <v>1274</v>
      </c>
      <c r="C289" s="43" t="s">
        <v>1275</v>
      </c>
      <c r="D289" s="44">
        <v>0</v>
      </c>
      <c r="E289" s="44">
        <v>0</v>
      </c>
    </row>
    <row r="290" spans="2:5" ht="29">
      <c r="B290" s="57" t="s">
        <v>1276</v>
      </c>
      <c r="C290" s="43" t="s">
        <v>1277</v>
      </c>
      <c r="D290" s="44">
        <v>0</v>
      </c>
      <c r="E290" s="44">
        <v>0</v>
      </c>
    </row>
    <row r="291" spans="2:5" ht="29">
      <c r="B291" s="57" t="s">
        <v>1278</v>
      </c>
      <c r="C291" s="43" t="s">
        <v>1279</v>
      </c>
      <c r="D291" s="44">
        <v>0</v>
      </c>
      <c r="E291" s="44">
        <v>0</v>
      </c>
    </row>
    <row r="292" spans="2:5" ht="29">
      <c r="B292" s="57" t="s">
        <v>1138</v>
      </c>
      <c r="C292" s="43" t="s">
        <v>1139</v>
      </c>
      <c r="D292" s="44">
        <v>0</v>
      </c>
      <c r="E292" s="44">
        <v>0</v>
      </c>
    </row>
    <row r="293" spans="2:5" ht="29">
      <c r="B293" s="57" t="s">
        <v>1142</v>
      </c>
      <c r="C293" s="43" t="s">
        <v>1143</v>
      </c>
      <c r="D293" s="44">
        <v>0</v>
      </c>
      <c r="E293" s="44">
        <v>0</v>
      </c>
    </row>
    <row r="294" spans="2:5" ht="29">
      <c r="B294" s="57" t="s">
        <v>1145</v>
      </c>
      <c r="C294" s="43" t="s">
        <v>2682</v>
      </c>
      <c r="D294" s="44">
        <v>0</v>
      </c>
      <c r="E294" s="44">
        <v>0</v>
      </c>
    </row>
    <row r="295" spans="2:5">
      <c r="B295" s="57" t="s">
        <v>1280</v>
      </c>
      <c r="C295" s="43" t="s">
        <v>1281</v>
      </c>
      <c r="D295" s="44">
        <v>0</v>
      </c>
      <c r="E295" s="44">
        <v>0</v>
      </c>
    </row>
    <row r="296" spans="2:5">
      <c r="B296" s="57" t="s">
        <v>1282</v>
      </c>
      <c r="C296" s="43" t="s">
        <v>1283</v>
      </c>
      <c r="D296" s="44">
        <v>0</v>
      </c>
      <c r="E296" s="44">
        <v>0</v>
      </c>
    </row>
    <row r="297" spans="2:5" ht="29">
      <c r="B297" s="57" t="s">
        <v>1146</v>
      </c>
      <c r="C297" s="43" t="s">
        <v>2684</v>
      </c>
      <c r="D297" s="44">
        <v>0</v>
      </c>
      <c r="E297" s="44">
        <v>0</v>
      </c>
    </row>
    <row r="298" spans="2:5" ht="29">
      <c r="B298" s="57" t="s">
        <v>1150</v>
      </c>
      <c r="C298" s="43" t="s">
        <v>2685</v>
      </c>
      <c r="D298" s="44">
        <v>0</v>
      </c>
      <c r="E298" s="44">
        <v>0</v>
      </c>
    </row>
    <row r="299" spans="2:5" ht="29">
      <c r="B299" s="57" t="s">
        <v>1152</v>
      </c>
      <c r="C299" s="43" t="s">
        <v>2687</v>
      </c>
      <c r="D299" s="44">
        <v>0</v>
      </c>
      <c r="E299" s="44">
        <v>0</v>
      </c>
    </row>
    <row r="300" spans="2:5" ht="29">
      <c r="B300" s="57" t="s">
        <v>1155</v>
      </c>
      <c r="C300" s="43" t="s">
        <v>1156</v>
      </c>
      <c r="D300" s="44">
        <v>0</v>
      </c>
      <c r="E300" s="44">
        <v>0</v>
      </c>
    </row>
    <row r="301" spans="2:5" ht="29">
      <c r="B301" s="57" t="s">
        <v>1158</v>
      </c>
      <c r="C301" s="43" t="s">
        <v>2689</v>
      </c>
      <c r="D301" s="44">
        <v>0</v>
      </c>
      <c r="E301" s="44">
        <v>0</v>
      </c>
    </row>
    <row r="302" spans="2:5" ht="29">
      <c r="B302" s="57" t="s">
        <v>1160</v>
      </c>
      <c r="C302" s="43" t="s">
        <v>2691</v>
      </c>
      <c r="D302" s="44">
        <v>0</v>
      </c>
      <c r="E302" s="44">
        <v>0</v>
      </c>
    </row>
    <row r="303" spans="2:5">
      <c r="B303" s="57" t="s">
        <v>1284</v>
      </c>
      <c r="C303" s="43" t="s">
        <v>1285</v>
      </c>
      <c r="D303" s="44">
        <v>0</v>
      </c>
      <c r="E303" s="44">
        <v>0</v>
      </c>
    </row>
    <row r="304" spans="2:5">
      <c r="B304" s="57" t="s">
        <v>1286</v>
      </c>
      <c r="C304" s="43" t="s">
        <v>1287</v>
      </c>
      <c r="D304" s="44">
        <v>0</v>
      </c>
      <c r="E304" s="44">
        <v>0</v>
      </c>
    </row>
    <row r="305" spans="2:5">
      <c r="B305" s="57" t="s">
        <v>1288</v>
      </c>
      <c r="C305" s="43" t="s">
        <v>1289</v>
      </c>
      <c r="D305" s="44">
        <v>0</v>
      </c>
      <c r="E305" s="44">
        <v>0</v>
      </c>
    </row>
    <row r="306" spans="2:5">
      <c r="B306" s="57" t="s">
        <v>1290</v>
      </c>
      <c r="C306" s="43" t="s">
        <v>1291</v>
      </c>
      <c r="D306" s="44">
        <v>0</v>
      </c>
      <c r="E306" s="44">
        <v>0</v>
      </c>
    </row>
    <row r="307" spans="2:5">
      <c r="B307" s="57" t="s">
        <v>1292</v>
      </c>
      <c r="C307" s="43" t="s">
        <v>1293</v>
      </c>
      <c r="D307" s="44">
        <v>0</v>
      </c>
      <c r="E307" s="44">
        <v>0</v>
      </c>
    </row>
    <row r="308" spans="2:5">
      <c r="B308" s="57" t="s">
        <v>1294</v>
      </c>
      <c r="C308" s="43" t="s">
        <v>1295</v>
      </c>
      <c r="D308" s="44">
        <v>0</v>
      </c>
      <c r="E308" s="44">
        <v>0</v>
      </c>
    </row>
    <row r="309" spans="2:5">
      <c r="B309" s="57" t="s">
        <v>1296</v>
      </c>
      <c r="C309" s="43" t="s">
        <v>1297</v>
      </c>
      <c r="D309" s="44">
        <v>0</v>
      </c>
      <c r="E309" s="44">
        <v>0</v>
      </c>
    </row>
    <row r="310" spans="2:5">
      <c r="B310" s="57" t="s">
        <v>1298</v>
      </c>
      <c r="C310" s="43" t="s">
        <v>1299</v>
      </c>
      <c r="D310" s="44">
        <v>0</v>
      </c>
      <c r="E310" s="44">
        <v>0</v>
      </c>
    </row>
    <row r="311" spans="2:5">
      <c r="B311" s="239" t="s">
        <v>1161</v>
      </c>
      <c r="C311" s="45" t="s">
        <v>1162</v>
      </c>
      <c r="D311" s="46">
        <v>0</v>
      </c>
      <c r="E311" s="46">
        <v>0</v>
      </c>
    </row>
    <row r="312" spans="2:5">
      <c r="B312" s="57" t="s">
        <v>1300</v>
      </c>
      <c r="C312" s="43" t="s">
        <v>1301</v>
      </c>
      <c r="D312" s="44">
        <v>0</v>
      </c>
      <c r="E312" s="44">
        <v>0</v>
      </c>
    </row>
    <row r="313" spans="2:5">
      <c r="B313" s="57" t="s">
        <v>1163</v>
      </c>
      <c r="C313" s="43" t="s">
        <v>1164</v>
      </c>
      <c r="D313" s="44">
        <v>0</v>
      </c>
      <c r="E313" s="44">
        <v>0</v>
      </c>
    </row>
    <row r="314" spans="2:5">
      <c r="B314" s="57" t="s">
        <v>1165</v>
      </c>
      <c r="C314" s="43" t="s">
        <v>1166</v>
      </c>
      <c r="D314" s="44">
        <v>0</v>
      </c>
      <c r="E314" s="44">
        <v>0</v>
      </c>
    </row>
    <row r="315" spans="2:5" ht="29">
      <c r="B315" s="57" t="s">
        <v>1302</v>
      </c>
      <c r="C315" s="43" t="s">
        <v>1303</v>
      </c>
      <c r="D315" s="44">
        <v>0</v>
      </c>
      <c r="E315" s="44">
        <v>0</v>
      </c>
    </row>
    <row r="316" spans="2:5" ht="29">
      <c r="B316" s="57" t="s">
        <v>1304</v>
      </c>
      <c r="C316" s="43" t="s">
        <v>1305</v>
      </c>
      <c r="D316" s="44">
        <v>0</v>
      </c>
      <c r="E316" s="44">
        <v>0</v>
      </c>
    </row>
    <row r="317" spans="2:5" ht="29">
      <c r="B317" s="57" t="s">
        <v>1306</v>
      </c>
      <c r="C317" s="43" t="s">
        <v>1307</v>
      </c>
      <c r="D317" s="44">
        <v>0</v>
      </c>
      <c r="E317" s="44">
        <v>0</v>
      </c>
    </row>
    <row r="318" spans="2:5">
      <c r="B318" s="57" t="s">
        <v>1308</v>
      </c>
      <c r="C318" s="43" t="s">
        <v>1309</v>
      </c>
      <c r="D318" s="44">
        <v>0</v>
      </c>
      <c r="E318" s="44">
        <v>0</v>
      </c>
    </row>
    <row r="319" spans="2:5">
      <c r="B319" s="57" t="s">
        <v>1310</v>
      </c>
      <c r="C319" s="43" t="s">
        <v>1311</v>
      </c>
      <c r="D319" s="44">
        <v>0</v>
      </c>
      <c r="E319" s="44">
        <v>0</v>
      </c>
    </row>
    <row r="320" spans="2:5" ht="29">
      <c r="B320" s="57" t="s">
        <v>1312</v>
      </c>
      <c r="C320" s="43" t="s">
        <v>2693</v>
      </c>
      <c r="D320" s="44">
        <v>0</v>
      </c>
      <c r="E320" s="44">
        <v>0</v>
      </c>
    </row>
    <row r="321" spans="2:5" ht="29">
      <c r="B321" s="57" t="s">
        <v>1313</v>
      </c>
      <c r="C321" s="43" t="s">
        <v>1314</v>
      </c>
      <c r="D321" s="44">
        <v>0</v>
      </c>
      <c r="E321" s="44">
        <v>0</v>
      </c>
    </row>
    <row r="322" spans="2:5" ht="29">
      <c r="B322" s="57" t="s">
        <v>1315</v>
      </c>
      <c r="C322" s="43" t="s">
        <v>1316</v>
      </c>
      <c r="D322" s="44">
        <v>0</v>
      </c>
      <c r="E322" s="44">
        <v>0</v>
      </c>
    </row>
    <row r="323" spans="2:5" ht="29">
      <c r="B323" s="57" t="s">
        <v>1265</v>
      </c>
      <c r="C323" s="43" t="s">
        <v>1317</v>
      </c>
      <c r="D323" s="44">
        <v>0</v>
      </c>
      <c r="E323" s="44">
        <v>0</v>
      </c>
    </row>
    <row r="324" spans="2:5" ht="29">
      <c r="B324" s="57" t="s">
        <v>1318</v>
      </c>
      <c r="C324" s="43" t="s">
        <v>1319</v>
      </c>
      <c r="D324" s="44">
        <v>0</v>
      </c>
      <c r="E324" s="44">
        <v>0</v>
      </c>
    </row>
    <row r="325" spans="2:5">
      <c r="B325" s="57" t="s">
        <v>1167</v>
      </c>
      <c r="C325" s="43" t="s">
        <v>1168</v>
      </c>
      <c r="D325" s="44">
        <v>0</v>
      </c>
      <c r="E325" s="44">
        <v>0</v>
      </c>
    </row>
    <row r="326" spans="2:5">
      <c r="B326" s="57" t="s">
        <v>1169</v>
      </c>
      <c r="C326" s="43" t="s">
        <v>1170</v>
      </c>
      <c r="D326" s="44">
        <v>0</v>
      </c>
      <c r="E326" s="44">
        <v>0</v>
      </c>
    </row>
    <row r="327" spans="2:5">
      <c r="B327" s="57" t="s">
        <v>1171</v>
      </c>
      <c r="C327" s="43" t="s">
        <v>1172</v>
      </c>
      <c r="D327" s="44">
        <v>0</v>
      </c>
      <c r="E327" s="44">
        <v>0</v>
      </c>
    </row>
    <row r="328" spans="2:5">
      <c r="B328" s="57" t="s">
        <v>1173</v>
      </c>
      <c r="C328" s="43" t="s">
        <v>1174</v>
      </c>
      <c r="D328" s="44">
        <v>0</v>
      </c>
      <c r="E328" s="44">
        <v>0</v>
      </c>
    </row>
    <row r="329" spans="2:5" ht="29">
      <c r="B329" s="57" t="s">
        <v>1320</v>
      </c>
      <c r="C329" s="43" t="s">
        <v>1321</v>
      </c>
      <c r="D329" s="44">
        <v>0</v>
      </c>
      <c r="E329" s="44">
        <v>0</v>
      </c>
    </row>
    <row r="330" spans="2:5" ht="29">
      <c r="B330" s="57" t="s">
        <v>1322</v>
      </c>
      <c r="C330" s="43" t="s">
        <v>1323</v>
      </c>
      <c r="D330" s="44">
        <v>0</v>
      </c>
      <c r="E330" s="44">
        <v>0</v>
      </c>
    </row>
    <row r="331" spans="2:5" ht="29">
      <c r="B331" s="57" t="s">
        <v>1324</v>
      </c>
      <c r="C331" s="43" t="s">
        <v>1325</v>
      </c>
      <c r="D331" s="44">
        <v>0</v>
      </c>
      <c r="E331" s="44">
        <v>0</v>
      </c>
    </row>
    <row r="332" spans="2:5">
      <c r="B332" s="57" t="s">
        <v>1175</v>
      </c>
      <c r="C332" s="43" t="s">
        <v>1176</v>
      </c>
      <c r="D332" s="44">
        <v>0</v>
      </c>
      <c r="E332" s="44">
        <v>0</v>
      </c>
    </row>
    <row r="333" spans="2:5">
      <c r="B333" s="57" t="s">
        <v>1177</v>
      </c>
      <c r="C333" s="43" t="s">
        <v>1178</v>
      </c>
      <c r="D333" s="44">
        <v>0</v>
      </c>
      <c r="E333" s="44">
        <v>0</v>
      </c>
    </row>
    <row r="334" spans="2:5">
      <c r="B334" s="57" t="s">
        <v>1179</v>
      </c>
      <c r="C334" s="43" t="s">
        <v>1180</v>
      </c>
      <c r="D334" s="44">
        <v>0</v>
      </c>
      <c r="E334" s="44">
        <v>0</v>
      </c>
    </row>
    <row r="335" spans="2:5">
      <c r="B335" s="57" t="s">
        <v>1326</v>
      </c>
      <c r="C335" s="43" t="s">
        <v>1327</v>
      </c>
      <c r="D335" s="44">
        <v>0</v>
      </c>
      <c r="E335" s="44">
        <v>0</v>
      </c>
    </row>
    <row r="336" spans="2:5">
      <c r="B336" s="57" t="s">
        <v>1328</v>
      </c>
      <c r="C336" s="43" t="s">
        <v>1329</v>
      </c>
      <c r="D336" s="44">
        <v>0</v>
      </c>
      <c r="E336" s="44">
        <v>0</v>
      </c>
    </row>
    <row r="337" spans="2:5">
      <c r="B337" s="57" t="s">
        <v>1185</v>
      </c>
      <c r="C337" s="43" t="s">
        <v>1186</v>
      </c>
      <c r="D337" s="44">
        <v>0</v>
      </c>
      <c r="E337" s="44">
        <v>0</v>
      </c>
    </row>
    <row r="338" spans="2:5">
      <c r="B338" s="57" t="s">
        <v>1187</v>
      </c>
      <c r="C338" s="43" t="s">
        <v>1188</v>
      </c>
      <c r="D338" s="44">
        <v>0</v>
      </c>
      <c r="E338" s="44">
        <v>0</v>
      </c>
    </row>
    <row r="339" spans="2:5">
      <c r="B339" s="57" t="s">
        <v>1189</v>
      </c>
      <c r="C339" s="43" t="s">
        <v>1190</v>
      </c>
      <c r="D339" s="44">
        <v>0</v>
      </c>
      <c r="E339" s="44">
        <v>0</v>
      </c>
    </row>
    <row r="340" spans="2:5">
      <c r="B340" s="57" t="s">
        <v>1191</v>
      </c>
      <c r="C340" s="43" t="s">
        <v>1192</v>
      </c>
      <c r="D340" s="44">
        <v>0</v>
      </c>
      <c r="E340" s="44">
        <v>0</v>
      </c>
    </row>
    <row r="341" spans="2:5" ht="29">
      <c r="B341" s="57" t="s">
        <v>1330</v>
      </c>
      <c r="C341" s="43" t="s">
        <v>1331</v>
      </c>
      <c r="D341" s="44">
        <v>0</v>
      </c>
      <c r="E341" s="44">
        <v>0</v>
      </c>
    </row>
    <row r="342" spans="2:5" ht="29">
      <c r="B342" s="57" t="s">
        <v>1332</v>
      </c>
      <c r="C342" s="43" t="s">
        <v>1333</v>
      </c>
      <c r="D342" s="44">
        <v>0</v>
      </c>
      <c r="E342" s="44">
        <v>0</v>
      </c>
    </row>
    <row r="343" spans="2:5" ht="29">
      <c r="B343" s="57" t="s">
        <v>1334</v>
      </c>
      <c r="C343" s="43" t="s">
        <v>1335</v>
      </c>
      <c r="D343" s="44">
        <v>0</v>
      </c>
      <c r="E343" s="44">
        <v>0</v>
      </c>
    </row>
    <row r="344" spans="2:5" ht="29">
      <c r="B344" s="57" t="s">
        <v>1336</v>
      </c>
      <c r="C344" s="43" t="s">
        <v>1337</v>
      </c>
      <c r="D344" s="44">
        <v>0</v>
      </c>
      <c r="E344" s="44">
        <v>0</v>
      </c>
    </row>
    <row r="345" spans="2:5">
      <c r="B345" s="57" t="s">
        <v>1205</v>
      </c>
      <c r="C345" s="43" t="s">
        <v>1206</v>
      </c>
      <c r="D345" s="44">
        <v>0</v>
      </c>
      <c r="E345" s="44">
        <v>0</v>
      </c>
    </row>
    <row r="346" spans="2:5">
      <c r="B346" s="57" t="s">
        <v>1207</v>
      </c>
      <c r="C346" s="43" t="s">
        <v>1208</v>
      </c>
      <c r="D346" s="44">
        <v>0</v>
      </c>
      <c r="E346" s="44">
        <v>0</v>
      </c>
    </row>
    <row r="347" spans="2:5">
      <c r="B347" s="57" t="s">
        <v>1338</v>
      </c>
      <c r="C347" s="43" t="s">
        <v>2694</v>
      </c>
      <c r="D347" s="44">
        <v>0</v>
      </c>
      <c r="E347" s="44">
        <v>0</v>
      </c>
    </row>
    <row r="348" spans="2:5" ht="29">
      <c r="B348" s="57" t="s">
        <v>1339</v>
      </c>
      <c r="C348" s="43" t="s">
        <v>1340</v>
      </c>
      <c r="D348" s="44">
        <v>0</v>
      </c>
      <c r="E348" s="44">
        <v>0</v>
      </c>
    </row>
    <row r="349" spans="2:5" ht="29">
      <c r="B349" s="57" t="s">
        <v>1341</v>
      </c>
      <c r="C349" s="43" t="s">
        <v>1342</v>
      </c>
      <c r="D349" s="44">
        <v>0</v>
      </c>
      <c r="E349" s="44">
        <v>0</v>
      </c>
    </row>
    <row r="350" spans="2:5">
      <c r="B350" s="57" t="s">
        <v>1343</v>
      </c>
      <c r="C350" s="43" t="s">
        <v>1344</v>
      </c>
      <c r="D350" s="44">
        <v>0</v>
      </c>
      <c r="E350" s="44">
        <v>0</v>
      </c>
    </row>
    <row r="351" spans="2:5" ht="29">
      <c r="B351" s="57" t="s">
        <v>1345</v>
      </c>
      <c r="C351" s="43" t="s">
        <v>1346</v>
      </c>
      <c r="D351" s="44">
        <v>0</v>
      </c>
      <c r="E351" s="44">
        <v>0</v>
      </c>
    </row>
    <row r="352" spans="2:5" ht="29">
      <c r="B352" s="57" t="s">
        <v>1347</v>
      </c>
      <c r="C352" s="43" t="s">
        <v>1348</v>
      </c>
      <c r="D352" s="44">
        <v>0</v>
      </c>
      <c r="E352" s="44">
        <v>0</v>
      </c>
    </row>
    <row r="353" spans="2:5" ht="29">
      <c r="B353" s="57" t="s">
        <v>1349</v>
      </c>
      <c r="C353" s="43" t="s">
        <v>2695</v>
      </c>
      <c r="D353" s="44">
        <v>0</v>
      </c>
      <c r="E353" s="44">
        <v>0</v>
      </c>
    </row>
    <row r="354" spans="2:5">
      <c r="B354" s="57" t="s">
        <v>1350</v>
      </c>
      <c r="C354" s="43" t="s">
        <v>1351</v>
      </c>
      <c r="D354" s="44">
        <v>0</v>
      </c>
      <c r="E354" s="44">
        <v>0</v>
      </c>
    </row>
    <row r="355" spans="2:5" ht="29">
      <c r="B355" s="57" t="s">
        <v>1352</v>
      </c>
      <c r="C355" s="43" t="s">
        <v>1353</v>
      </c>
      <c r="D355" s="44">
        <v>0</v>
      </c>
      <c r="E355" s="44">
        <v>0</v>
      </c>
    </row>
    <row r="356" spans="2:5" ht="29">
      <c r="B356" s="57" t="s">
        <v>1354</v>
      </c>
      <c r="C356" s="43" t="s">
        <v>1355</v>
      </c>
      <c r="D356" s="44">
        <v>0</v>
      </c>
      <c r="E356" s="44">
        <v>0</v>
      </c>
    </row>
    <row r="357" spans="2:5">
      <c r="B357" s="57" t="s">
        <v>1356</v>
      </c>
      <c r="C357" s="43" t="s">
        <v>1357</v>
      </c>
      <c r="D357" s="44">
        <v>0</v>
      </c>
      <c r="E357" s="44">
        <v>0</v>
      </c>
    </row>
    <row r="358" spans="2:5" ht="29">
      <c r="B358" s="57" t="s">
        <v>1358</v>
      </c>
      <c r="C358" s="43" t="s">
        <v>1359</v>
      </c>
      <c r="D358" s="44">
        <v>0</v>
      </c>
      <c r="E358" s="44">
        <v>0</v>
      </c>
    </row>
    <row r="359" spans="2:5" ht="29">
      <c r="B359" s="57" t="s">
        <v>1360</v>
      </c>
      <c r="C359" s="43" t="s">
        <v>1361</v>
      </c>
      <c r="D359" s="44">
        <v>0</v>
      </c>
      <c r="E359" s="44">
        <v>0</v>
      </c>
    </row>
    <row r="360" spans="2:5">
      <c r="B360" s="57" t="s">
        <v>1362</v>
      </c>
      <c r="C360" s="43" t="s">
        <v>1363</v>
      </c>
      <c r="D360" s="44">
        <v>0</v>
      </c>
      <c r="E360" s="44">
        <v>0</v>
      </c>
    </row>
    <row r="361" spans="2:5" ht="29">
      <c r="B361" s="57" t="s">
        <v>1364</v>
      </c>
      <c r="C361" s="43" t="s">
        <v>1365</v>
      </c>
      <c r="D361" s="44">
        <v>0</v>
      </c>
      <c r="E361" s="44">
        <v>0</v>
      </c>
    </row>
    <row r="362" spans="2:5" ht="29">
      <c r="B362" s="57" t="s">
        <v>1366</v>
      </c>
      <c r="C362" s="43" t="s">
        <v>1367</v>
      </c>
      <c r="D362" s="44">
        <v>0</v>
      </c>
      <c r="E362" s="44">
        <v>0</v>
      </c>
    </row>
    <row r="363" spans="2:5">
      <c r="B363" s="57" t="s">
        <v>1368</v>
      </c>
      <c r="C363" s="43" t="s">
        <v>1369</v>
      </c>
      <c r="D363" s="44">
        <v>0</v>
      </c>
      <c r="E363" s="44">
        <v>0</v>
      </c>
    </row>
    <row r="364" spans="2:5" ht="29">
      <c r="B364" s="57" t="s">
        <v>1370</v>
      </c>
      <c r="C364" s="43" t="s">
        <v>1371</v>
      </c>
      <c r="D364" s="44">
        <v>0</v>
      </c>
      <c r="E364" s="44">
        <v>0</v>
      </c>
    </row>
    <row r="365" spans="2:5" ht="29">
      <c r="B365" s="57" t="s">
        <v>1372</v>
      </c>
      <c r="C365" s="43" t="s">
        <v>1373</v>
      </c>
      <c r="D365" s="44">
        <v>0</v>
      </c>
      <c r="E365" s="44">
        <v>0</v>
      </c>
    </row>
    <row r="366" spans="2:5" ht="29">
      <c r="B366" s="57" t="s">
        <v>1374</v>
      </c>
      <c r="C366" s="43" t="s">
        <v>1375</v>
      </c>
      <c r="D366" s="44">
        <v>0</v>
      </c>
      <c r="E366" s="44">
        <v>0</v>
      </c>
    </row>
    <row r="367" spans="2:5">
      <c r="B367" s="57" t="s">
        <v>1376</v>
      </c>
      <c r="C367" s="43" t="s">
        <v>1377</v>
      </c>
      <c r="D367" s="44">
        <v>0</v>
      </c>
      <c r="E367" s="44">
        <v>0</v>
      </c>
    </row>
    <row r="368" spans="2:5" ht="29">
      <c r="B368" s="57" t="s">
        <v>1378</v>
      </c>
      <c r="C368" s="43" t="s">
        <v>1379</v>
      </c>
      <c r="D368" s="44">
        <v>0</v>
      </c>
      <c r="E368" s="44">
        <v>0</v>
      </c>
    </row>
    <row r="369" spans="2:5" ht="29">
      <c r="B369" s="57" t="s">
        <v>1380</v>
      </c>
      <c r="C369" s="43" t="s">
        <v>1381</v>
      </c>
      <c r="D369" s="44">
        <v>0</v>
      </c>
      <c r="E369" s="44">
        <v>0</v>
      </c>
    </row>
    <row r="370" spans="2:5">
      <c r="B370" s="57" t="s">
        <v>1382</v>
      </c>
      <c r="C370" s="43" t="s">
        <v>1383</v>
      </c>
      <c r="D370" s="44">
        <v>0</v>
      </c>
      <c r="E370" s="44">
        <v>0</v>
      </c>
    </row>
    <row r="371" spans="2:5" ht="29">
      <c r="B371" s="57" t="s">
        <v>1384</v>
      </c>
      <c r="C371" s="43" t="s">
        <v>1385</v>
      </c>
      <c r="D371" s="44">
        <v>0</v>
      </c>
      <c r="E371" s="44">
        <v>0</v>
      </c>
    </row>
    <row r="372" spans="2:5" ht="29">
      <c r="B372" s="57" t="s">
        <v>1386</v>
      </c>
      <c r="C372" s="43" t="s">
        <v>1387</v>
      </c>
      <c r="D372" s="44">
        <v>0</v>
      </c>
      <c r="E372" s="44">
        <v>0</v>
      </c>
    </row>
    <row r="373" spans="2:5">
      <c r="B373" s="57" t="s">
        <v>1388</v>
      </c>
      <c r="C373" s="43" t="s">
        <v>1389</v>
      </c>
      <c r="D373" s="44">
        <v>0</v>
      </c>
      <c r="E373" s="44">
        <v>0</v>
      </c>
    </row>
    <row r="374" spans="2:5" ht="29">
      <c r="B374" s="57" t="s">
        <v>1390</v>
      </c>
      <c r="C374" s="43" t="s">
        <v>1391</v>
      </c>
      <c r="D374" s="44">
        <v>0</v>
      </c>
      <c r="E374" s="44">
        <v>0</v>
      </c>
    </row>
    <row r="375" spans="2:5" ht="29">
      <c r="B375" s="57" t="s">
        <v>1392</v>
      </c>
      <c r="C375" s="43" t="s">
        <v>1393</v>
      </c>
      <c r="D375" s="44">
        <v>0</v>
      </c>
      <c r="E375" s="44">
        <v>0</v>
      </c>
    </row>
    <row r="376" spans="2:5">
      <c r="B376" s="57" t="s">
        <v>1394</v>
      </c>
      <c r="C376" s="43" t="s">
        <v>1395</v>
      </c>
      <c r="D376" s="44">
        <v>0</v>
      </c>
      <c r="E376" s="44">
        <v>0</v>
      </c>
    </row>
    <row r="377" spans="2:5" ht="29">
      <c r="B377" s="57" t="s">
        <v>1396</v>
      </c>
      <c r="C377" s="43" t="s">
        <v>1397</v>
      </c>
      <c r="D377" s="44">
        <v>0</v>
      </c>
      <c r="E377" s="44">
        <v>0</v>
      </c>
    </row>
    <row r="378" spans="2:5" ht="29">
      <c r="B378" s="57" t="s">
        <v>1398</v>
      </c>
      <c r="C378" s="43" t="s">
        <v>1399</v>
      </c>
      <c r="D378" s="44">
        <v>0</v>
      </c>
      <c r="E378" s="44">
        <v>0</v>
      </c>
    </row>
    <row r="379" spans="2:5">
      <c r="B379" s="57" t="s">
        <v>1400</v>
      </c>
      <c r="C379" s="43" t="s">
        <v>1401</v>
      </c>
      <c r="D379" s="44">
        <v>0</v>
      </c>
      <c r="E379" s="44">
        <v>0</v>
      </c>
    </row>
    <row r="380" spans="2:5" ht="29">
      <c r="B380" s="57" t="s">
        <v>1402</v>
      </c>
      <c r="C380" s="43" t="s">
        <v>1403</v>
      </c>
      <c r="D380" s="44">
        <v>0</v>
      </c>
      <c r="E380" s="44">
        <v>0</v>
      </c>
    </row>
    <row r="381" spans="2:5" ht="29">
      <c r="B381" s="57" t="s">
        <v>1404</v>
      </c>
      <c r="C381" s="43" t="s">
        <v>1405</v>
      </c>
      <c r="D381" s="44">
        <v>0</v>
      </c>
      <c r="E381" s="44">
        <v>0</v>
      </c>
    </row>
    <row r="382" spans="2:5" ht="29">
      <c r="B382" s="57" t="s">
        <v>1406</v>
      </c>
      <c r="C382" s="43" t="s">
        <v>1407</v>
      </c>
      <c r="D382" s="44">
        <v>0</v>
      </c>
      <c r="E382" s="44">
        <v>0</v>
      </c>
    </row>
    <row r="383" spans="2:5">
      <c r="B383" s="57" t="s">
        <v>1408</v>
      </c>
      <c r="C383" s="43" t="s">
        <v>1409</v>
      </c>
      <c r="D383" s="44">
        <v>0</v>
      </c>
      <c r="E383" s="44">
        <v>0</v>
      </c>
    </row>
    <row r="384" spans="2:5" ht="29">
      <c r="B384" s="57" t="s">
        <v>1410</v>
      </c>
      <c r="C384" s="43" t="s">
        <v>1411</v>
      </c>
      <c r="D384" s="44">
        <v>0</v>
      </c>
      <c r="E384" s="44">
        <v>0</v>
      </c>
    </row>
    <row r="385" spans="2:5" ht="29">
      <c r="B385" s="57" t="s">
        <v>1412</v>
      </c>
      <c r="C385" s="43" t="s">
        <v>1413</v>
      </c>
      <c r="D385" s="44">
        <v>0</v>
      </c>
      <c r="E385" s="44">
        <v>0</v>
      </c>
    </row>
    <row r="386" spans="2:5">
      <c r="B386" s="57" t="s">
        <v>1414</v>
      </c>
      <c r="C386" s="43" t="s">
        <v>1415</v>
      </c>
      <c r="D386" s="44">
        <v>0</v>
      </c>
      <c r="E386" s="44">
        <v>0</v>
      </c>
    </row>
    <row r="387" spans="2:5" ht="29">
      <c r="B387" s="57" t="s">
        <v>1416</v>
      </c>
      <c r="C387" s="43" t="s">
        <v>1417</v>
      </c>
      <c r="D387" s="44">
        <v>0</v>
      </c>
      <c r="E387" s="44">
        <v>0</v>
      </c>
    </row>
    <row r="388" spans="2:5" ht="29">
      <c r="B388" s="57" t="s">
        <v>1418</v>
      </c>
      <c r="C388" s="43" t="s">
        <v>1419</v>
      </c>
      <c r="D388" s="44">
        <v>0</v>
      </c>
      <c r="E388" s="44">
        <v>0</v>
      </c>
    </row>
    <row r="389" spans="2:5">
      <c r="B389" s="57" t="s">
        <v>1420</v>
      </c>
      <c r="C389" s="43" t="s">
        <v>1421</v>
      </c>
      <c r="D389" s="44">
        <v>0</v>
      </c>
      <c r="E389" s="44">
        <v>0</v>
      </c>
    </row>
    <row r="390" spans="2:5" ht="29">
      <c r="B390" s="57" t="s">
        <v>1422</v>
      </c>
      <c r="C390" s="43" t="s">
        <v>1423</v>
      </c>
      <c r="D390" s="44">
        <v>0</v>
      </c>
      <c r="E390" s="44">
        <v>0</v>
      </c>
    </row>
    <row r="391" spans="2:5" ht="29">
      <c r="B391" s="57" t="s">
        <v>1424</v>
      </c>
      <c r="C391" s="43" t="s">
        <v>1425</v>
      </c>
      <c r="D391" s="44">
        <v>0</v>
      </c>
      <c r="E391" s="44">
        <v>0</v>
      </c>
    </row>
    <row r="392" spans="2:5">
      <c r="B392" s="57" t="s">
        <v>1426</v>
      </c>
      <c r="C392" s="43" t="s">
        <v>1427</v>
      </c>
      <c r="D392" s="44">
        <v>0</v>
      </c>
      <c r="E392" s="44">
        <v>0</v>
      </c>
    </row>
    <row r="393" spans="2:5" ht="29">
      <c r="B393" s="57" t="s">
        <v>1428</v>
      </c>
      <c r="C393" s="43" t="s">
        <v>1429</v>
      </c>
      <c r="D393" s="44">
        <v>0</v>
      </c>
      <c r="E393" s="44">
        <v>0</v>
      </c>
    </row>
    <row r="394" spans="2:5" ht="29">
      <c r="B394" s="57" t="s">
        <v>1430</v>
      </c>
      <c r="C394" s="43" t="s">
        <v>1431</v>
      </c>
      <c r="D394" s="44">
        <v>0</v>
      </c>
      <c r="E394" s="44">
        <v>0</v>
      </c>
    </row>
    <row r="395" spans="2:5" ht="29">
      <c r="B395" s="57" t="s">
        <v>1432</v>
      </c>
      <c r="C395" s="43" t="s">
        <v>1433</v>
      </c>
      <c r="D395" s="44">
        <v>0</v>
      </c>
      <c r="E395" s="44">
        <v>0</v>
      </c>
    </row>
    <row r="396" spans="2:5">
      <c r="B396" s="57" t="s">
        <v>1434</v>
      </c>
      <c r="C396" s="43" t="s">
        <v>1435</v>
      </c>
      <c r="D396" s="44">
        <v>0</v>
      </c>
      <c r="E396" s="44">
        <v>0</v>
      </c>
    </row>
    <row r="397" spans="2:5" ht="29">
      <c r="B397" s="57" t="s">
        <v>1436</v>
      </c>
      <c r="C397" s="43" t="s">
        <v>1437</v>
      </c>
      <c r="D397" s="44">
        <v>0</v>
      </c>
      <c r="E397" s="44">
        <v>0</v>
      </c>
    </row>
    <row r="398" spans="2:5" ht="29">
      <c r="B398" s="57" t="s">
        <v>1438</v>
      </c>
      <c r="C398" s="43" t="s">
        <v>1439</v>
      </c>
      <c r="D398" s="44">
        <v>0</v>
      </c>
      <c r="E398" s="44">
        <v>0</v>
      </c>
    </row>
    <row r="399" spans="2:5">
      <c r="B399" s="57" t="s">
        <v>1440</v>
      </c>
      <c r="C399" s="43" t="s">
        <v>1441</v>
      </c>
      <c r="D399" s="44">
        <v>0</v>
      </c>
      <c r="E399" s="44">
        <v>0</v>
      </c>
    </row>
    <row r="400" spans="2:5" ht="29">
      <c r="B400" s="57" t="s">
        <v>1442</v>
      </c>
      <c r="C400" s="43" t="s">
        <v>1443</v>
      </c>
      <c r="D400" s="44">
        <v>0</v>
      </c>
      <c r="E400" s="44">
        <v>0</v>
      </c>
    </row>
    <row r="401" spans="2:5" ht="29">
      <c r="B401" s="57" t="s">
        <v>1444</v>
      </c>
      <c r="C401" s="43" t="s">
        <v>1445</v>
      </c>
      <c r="D401" s="44">
        <v>0</v>
      </c>
      <c r="E401" s="44">
        <v>0</v>
      </c>
    </row>
    <row r="402" spans="2:5">
      <c r="B402" s="57" t="s">
        <v>1446</v>
      </c>
      <c r="C402" s="43" t="s">
        <v>1447</v>
      </c>
      <c r="D402" s="44">
        <v>0</v>
      </c>
      <c r="E402" s="44">
        <v>0</v>
      </c>
    </row>
    <row r="403" spans="2:5" ht="29">
      <c r="B403" s="57" t="s">
        <v>1448</v>
      </c>
      <c r="C403" s="43" t="s">
        <v>1449</v>
      </c>
      <c r="D403" s="44">
        <v>0</v>
      </c>
      <c r="E403" s="44">
        <v>0</v>
      </c>
    </row>
    <row r="404" spans="2:5">
      <c r="B404" s="57" t="s">
        <v>1450</v>
      </c>
      <c r="C404" s="43" t="s">
        <v>2696</v>
      </c>
      <c r="D404" s="44">
        <v>0</v>
      </c>
      <c r="E404" s="44">
        <v>0</v>
      </c>
    </row>
    <row r="405" spans="2:5">
      <c r="B405" s="57" t="s">
        <v>1209</v>
      </c>
      <c r="C405" s="43" t="s">
        <v>1451</v>
      </c>
      <c r="D405" s="44">
        <v>0</v>
      </c>
      <c r="E405" s="44">
        <v>0</v>
      </c>
    </row>
    <row r="406" spans="2:5">
      <c r="B406" s="57" t="s">
        <v>1193</v>
      </c>
      <c r="C406" s="43" t="s">
        <v>1452</v>
      </c>
      <c r="D406" s="44">
        <v>0</v>
      </c>
      <c r="E406" s="44">
        <v>0</v>
      </c>
    </row>
    <row r="407" spans="2:5">
      <c r="B407" s="57" t="s">
        <v>1453</v>
      </c>
      <c r="C407" s="43" t="s">
        <v>1454</v>
      </c>
      <c r="D407" s="44">
        <v>0</v>
      </c>
      <c r="E407" s="44">
        <v>0</v>
      </c>
    </row>
    <row r="408" spans="2:5">
      <c r="B408" s="57" t="s">
        <v>1213</v>
      </c>
      <c r="C408" s="43" t="s">
        <v>1214</v>
      </c>
      <c r="D408" s="44">
        <v>0</v>
      </c>
      <c r="E408" s="44">
        <v>0</v>
      </c>
    </row>
    <row r="409" spans="2:5">
      <c r="B409" s="57" t="s">
        <v>1455</v>
      </c>
      <c r="C409" s="43" t="s">
        <v>1456</v>
      </c>
      <c r="D409" s="44">
        <v>0</v>
      </c>
      <c r="E409" s="44">
        <v>0</v>
      </c>
    </row>
    <row r="410" spans="2:5">
      <c r="B410" s="57" t="s">
        <v>1457</v>
      </c>
      <c r="C410" s="43" t="s">
        <v>1458</v>
      </c>
      <c r="D410" s="44">
        <v>0</v>
      </c>
      <c r="E410" s="44">
        <v>0</v>
      </c>
    </row>
    <row r="411" spans="2:5">
      <c r="B411" s="57" t="s">
        <v>1459</v>
      </c>
      <c r="C411" s="43" t="s">
        <v>1460</v>
      </c>
      <c r="D411" s="44">
        <v>0</v>
      </c>
      <c r="E411" s="44">
        <v>0</v>
      </c>
    </row>
    <row r="412" spans="2:5">
      <c r="B412" s="57" t="s">
        <v>1461</v>
      </c>
      <c r="C412" s="43" t="s">
        <v>1462</v>
      </c>
      <c r="D412" s="44">
        <v>0</v>
      </c>
      <c r="E412" s="44">
        <v>0</v>
      </c>
    </row>
    <row r="413" spans="2:5">
      <c r="B413" s="57" t="s">
        <v>1463</v>
      </c>
      <c r="C413" s="43" t="s">
        <v>1464</v>
      </c>
      <c r="D413" s="44">
        <v>0</v>
      </c>
      <c r="E413" s="44">
        <v>0</v>
      </c>
    </row>
    <row r="414" spans="2:5">
      <c r="B414" s="57" t="s">
        <v>1465</v>
      </c>
      <c r="C414" s="43" t="s">
        <v>1466</v>
      </c>
      <c r="D414" s="44">
        <v>0</v>
      </c>
      <c r="E414" s="44">
        <v>0</v>
      </c>
    </row>
    <row r="415" spans="2:5">
      <c r="B415" s="57" t="s">
        <v>1467</v>
      </c>
      <c r="C415" s="43" t="s">
        <v>1468</v>
      </c>
      <c r="D415" s="44">
        <v>0</v>
      </c>
      <c r="E415" s="44">
        <v>0</v>
      </c>
    </row>
    <row r="416" spans="2:5">
      <c r="B416" s="57" t="s">
        <v>1469</v>
      </c>
      <c r="C416" s="43" t="s">
        <v>1470</v>
      </c>
      <c r="D416" s="44">
        <v>0</v>
      </c>
      <c r="E416" s="44">
        <v>0</v>
      </c>
    </row>
    <row r="417" spans="2:5">
      <c r="B417" s="57" t="s">
        <v>1217</v>
      </c>
      <c r="C417" s="43" t="s">
        <v>1471</v>
      </c>
      <c r="D417" s="44">
        <v>0</v>
      </c>
      <c r="E417" s="44">
        <v>0</v>
      </c>
    </row>
    <row r="418" spans="2:5">
      <c r="B418" s="57" t="s">
        <v>1219</v>
      </c>
      <c r="C418" s="43" t="s">
        <v>1220</v>
      </c>
      <c r="D418" s="44">
        <v>0</v>
      </c>
      <c r="E418" s="44">
        <v>0</v>
      </c>
    </row>
    <row r="419" spans="2:5">
      <c r="B419" s="57" t="s">
        <v>1472</v>
      </c>
      <c r="C419" s="43" t="s">
        <v>1473</v>
      </c>
      <c r="D419" s="44">
        <v>0</v>
      </c>
      <c r="E419" s="44">
        <v>0</v>
      </c>
    </row>
    <row r="420" spans="2:5">
      <c r="B420" s="57" t="s">
        <v>1474</v>
      </c>
      <c r="C420" s="43" t="s">
        <v>1475</v>
      </c>
      <c r="D420" s="44">
        <v>0</v>
      </c>
      <c r="E420" s="44">
        <v>0</v>
      </c>
    </row>
    <row r="421" spans="2:5">
      <c r="B421" s="57" t="s">
        <v>1476</v>
      </c>
      <c r="C421" s="43" t="s">
        <v>1477</v>
      </c>
      <c r="D421" s="44">
        <v>0</v>
      </c>
      <c r="E421" s="44">
        <v>0</v>
      </c>
    </row>
    <row r="422" spans="2:5">
      <c r="B422" s="57" t="s">
        <v>1478</v>
      </c>
      <c r="C422" s="43" t="s">
        <v>1479</v>
      </c>
      <c r="D422" s="44">
        <v>0</v>
      </c>
      <c r="E422" s="44">
        <v>0</v>
      </c>
    </row>
    <row r="423" spans="2:5" ht="29">
      <c r="B423" s="57" t="s">
        <v>1225</v>
      </c>
      <c r="C423" s="43" t="s">
        <v>1226</v>
      </c>
      <c r="D423" s="44">
        <v>0</v>
      </c>
      <c r="E423" s="44">
        <v>0</v>
      </c>
    </row>
    <row r="424" spans="2:5" ht="29">
      <c r="B424" s="57" t="s">
        <v>1227</v>
      </c>
      <c r="C424" s="43" t="s">
        <v>1228</v>
      </c>
      <c r="D424" s="44">
        <v>0</v>
      </c>
      <c r="E424" s="44">
        <v>0</v>
      </c>
    </row>
    <row r="425" spans="2:5" ht="29">
      <c r="B425" s="57" t="s">
        <v>1229</v>
      </c>
      <c r="C425" s="43" t="s">
        <v>1230</v>
      </c>
      <c r="D425" s="44">
        <v>0</v>
      </c>
      <c r="E425" s="44">
        <v>0</v>
      </c>
    </row>
    <row r="426" spans="2:5" ht="29">
      <c r="B426" s="57" t="s">
        <v>1480</v>
      </c>
      <c r="C426" s="43" t="s">
        <v>1481</v>
      </c>
      <c r="D426" s="44">
        <v>0</v>
      </c>
      <c r="E426" s="44">
        <v>0</v>
      </c>
    </row>
    <row r="427" spans="2:5" ht="29">
      <c r="B427" s="57" t="s">
        <v>1482</v>
      </c>
      <c r="C427" s="43" t="s">
        <v>1483</v>
      </c>
      <c r="D427" s="44">
        <v>0</v>
      </c>
      <c r="E427" s="44">
        <v>0</v>
      </c>
    </row>
    <row r="428" spans="2:5" ht="29">
      <c r="B428" s="57" t="s">
        <v>1484</v>
      </c>
      <c r="C428" s="43" t="s">
        <v>1485</v>
      </c>
      <c r="D428" s="44">
        <v>0</v>
      </c>
      <c r="E428" s="44">
        <v>0</v>
      </c>
    </row>
    <row r="429" spans="2:5" ht="29">
      <c r="B429" s="57" t="s">
        <v>1243</v>
      </c>
      <c r="C429" s="43" t="s">
        <v>1244</v>
      </c>
      <c r="D429" s="44">
        <v>0</v>
      </c>
      <c r="E429" s="44">
        <v>0</v>
      </c>
    </row>
    <row r="430" spans="2:5" ht="29">
      <c r="B430" s="57" t="s">
        <v>1486</v>
      </c>
      <c r="C430" s="43" t="s">
        <v>1487</v>
      </c>
      <c r="D430" s="44">
        <v>0</v>
      </c>
      <c r="E430" s="44">
        <v>0</v>
      </c>
    </row>
    <row r="431" spans="2:5">
      <c r="B431" s="57" t="s">
        <v>1245</v>
      </c>
      <c r="C431" s="43" t="s">
        <v>1246</v>
      </c>
      <c r="D431" s="44">
        <v>0</v>
      </c>
      <c r="E431" s="44">
        <v>0</v>
      </c>
    </row>
    <row r="432" spans="2:5">
      <c r="B432" s="57" t="s">
        <v>1247</v>
      </c>
      <c r="C432" s="43" t="s">
        <v>1248</v>
      </c>
      <c r="D432" s="44">
        <v>0</v>
      </c>
      <c r="E432" s="44">
        <v>0</v>
      </c>
    </row>
    <row r="433" spans="2:5">
      <c r="B433" s="57" t="s">
        <v>1488</v>
      </c>
      <c r="C433" s="43" t="s">
        <v>1489</v>
      </c>
      <c r="D433" s="44">
        <v>0</v>
      </c>
      <c r="E433" s="44">
        <v>0</v>
      </c>
    </row>
    <row r="434" spans="2:5">
      <c r="B434" s="57" t="s">
        <v>1251</v>
      </c>
      <c r="C434" s="43" t="s">
        <v>1252</v>
      </c>
      <c r="D434" s="44">
        <v>0</v>
      </c>
      <c r="E434" s="44">
        <v>0</v>
      </c>
    </row>
    <row r="435" spans="2:5" ht="29">
      <c r="B435" s="57" t="s">
        <v>1490</v>
      </c>
      <c r="C435" s="43" t="s">
        <v>1491</v>
      </c>
      <c r="D435" s="44">
        <v>0</v>
      </c>
      <c r="E435" s="44">
        <v>0</v>
      </c>
    </row>
    <row r="436" spans="2:5" ht="29">
      <c r="B436" s="57" t="s">
        <v>1492</v>
      </c>
      <c r="C436" s="43" t="s">
        <v>1493</v>
      </c>
      <c r="D436" s="44">
        <v>0</v>
      </c>
      <c r="E436" s="44">
        <v>0</v>
      </c>
    </row>
    <row r="437" spans="2:5" ht="29">
      <c r="B437" s="57" t="s">
        <v>1494</v>
      </c>
      <c r="C437" s="43" t="s">
        <v>1495</v>
      </c>
      <c r="D437" s="44">
        <v>0</v>
      </c>
      <c r="E437" s="44">
        <v>0</v>
      </c>
    </row>
    <row r="438" spans="2:5">
      <c r="B438" s="57" t="s">
        <v>1496</v>
      </c>
      <c r="C438" s="43" t="s">
        <v>1497</v>
      </c>
      <c r="D438" s="44">
        <v>0</v>
      </c>
      <c r="E438" s="44">
        <v>0</v>
      </c>
    </row>
    <row r="439" spans="2:5" ht="29">
      <c r="B439" s="57" t="s">
        <v>1498</v>
      </c>
      <c r="C439" s="43" t="s">
        <v>1499</v>
      </c>
      <c r="D439" s="44">
        <v>0</v>
      </c>
      <c r="E439" s="44">
        <v>0</v>
      </c>
    </row>
    <row r="440" spans="2:5">
      <c r="B440" s="57" t="s">
        <v>1500</v>
      </c>
      <c r="C440" s="43" t="s">
        <v>2697</v>
      </c>
      <c r="D440" s="44">
        <v>0</v>
      </c>
      <c r="E440" s="44">
        <v>0</v>
      </c>
    </row>
    <row r="441" spans="2:5" ht="29">
      <c r="B441" s="57" t="s">
        <v>1253</v>
      </c>
      <c r="C441" s="43" t="s">
        <v>1254</v>
      </c>
      <c r="D441" s="44">
        <v>0</v>
      </c>
      <c r="E441" s="44">
        <v>0</v>
      </c>
    </row>
    <row r="442" spans="2:5" ht="29">
      <c r="B442" s="57" t="s">
        <v>1255</v>
      </c>
      <c r="C442" s="43" t="s">
        <v>1256</v>
      </c>
      <c r="D442" s="44">
        <v>0</v>
      </c>
      <c r="E442" s="44">
        <v>0</v>
      </c>
    </row>
    <row r="443" spans="2:5" ht="29">
      <c r="B443" s="57" t="s">
        <v>1257</v>
      </c>
      <c r="C443" s="43" t="s">
        <v>1258</v>
      </c>
      <c r="D443" s="44">
        <v>0</v>
      </c>
      <c r="E443" s="44">
        <v>0</v>
      </c>
    </row>
    <row r="444" spans="2:5" ht="29">
      <c r="B444" s="57" t="s">
        <v>1259</v>
      </c>
      <c r="C444" s="43" t="s">
        <v>1260</v>
      </c>
      <c r="D444" s="44">
        <v>0</v>
      </c>
      <c r="E444" s="44">
        <v>0</v>
      </c>
    </row>
    <row r="445" spans="2:5" ht="29">
      <c r="B445" s="57" t="s">
        <v>1261</v>
      </c>
      <c r="C445" s="43" t="s">
        <v>1262</v>
      </c>
      <c r="D445" s="44">
        <v>0</v>
      </c>
      <c r="E445" s="44">
        <v>0</v>
      </c>
    </row>
    <row r="446" spans="2:5" ht="29">
      <c r="B446" s="57" t="s">
        <v>1263</v>
      </c>
      <c r="C446" s="43" t="s">
        <v>1264</v>
      </c>
      <c r="D446" s="44">
        <v>0</v>
      </c>
      <c r="E446" s="44">
        <v>0</v>
      </c>
    </row>
    <row r="447" spans="2:5" ht="29">
      <c r="B447" s="57" t="s">
        <v>1501</v>
      </c>
      <c r="C447" s="43" t="s">
        <v>1502</v>
      </c>
      <c r="D447" s="44">
        <v>0</v>
      </c>
      <c r="E447" s="44">
        <v>0</v>
      </c>
    </row>
    <row r="448" spans="2:5" ht="29">
      <c r="B448" s="57" t="s">
        <v>1503</v>
      </c>
      <c r="C448" s="43" t="s">
        <v>1504</v>
      </c>
      <c r="D448" s="44">
        <v>0</v>
      </c>
      <c r="E448" s="44">
        <v>0</v>
      </c>
    </row>
    <row r="449" spans="2:5" ht="29">
      <c r="B449" s="57" t="s">
        <v>1505</v>
      </c>
      <c r="C449" s="43" t="s">
        <v>1506</v>
      </c>
      <c r="D449" s="44">
        <v>0</v>
      </c>
      <c r="E449" s="44">
        <v>0</v>
      </c>
    </row>
    <row r="450" spans="2:5" ht="29">
      <c r="B450" s="57" t="s">
        <v>1507</v>
      </c>
      <c r="C450" s="43" t="s">
        <v>1508</v>
      </c>
      <c r="D450" s="44">
        <v>0</v>
      </c>
      <c r="E450" s="44">
        <v>0</v>
      </c>
    </row>
    <row r="451" spans="2:5" ht="29">
      <c r="B451" s="57" t="s">
        <v>1509</v>
      </c>
      <c r="C451" s="43" t="s">
        <v>1510</v>
      </c>
      <c r="D451" s="44">
        <v>0</v>
      </c>
      <c r="E451" s="44">
        <v>0</v>
      </c>
    </row>
    <row r="452" spans="2:5" ht="29">
      <c r="B452" s="57" t="s">
        <v>1511</v>
      </c>
      <c r="C452" s="43" t="s">
        <v>1512</v>
      </c>
      <c r="D452" s="44">
        <v>0</v>
      </c>
      <c r="E452" s="44">
        <v>0</v>
      </c>
    </row>
    <row r="453" spans="2:5" ht="29">
      <c r="B453" s="57" t="s">
        <v>1513</v>
      </c>
      <c r="C453" s="43" t="s">
        <v>1514</v>
      </c>
      <c r="D453" s="44">
        <v>0</v>
      </c>
      <c r="E453" s="44">
        <v>0</v>
      </c>
    </row>
    <row r="454" spans="2:5">
      <c r="B454" s="57" t="s">
        <v>1515</v>
      </c>
      <c r="C454" s="43" t="s">
        <v>1516</v>
      </c>
      <c r="D454" s="44">
        <v>0</v>
      </c>
      <c r="E454" s="44">
        <v>0</v>
      </c>
    </row>
    <row r="455" spans="2:5" ht="29">
      <c r="B455" s="57" t="s">
        <v>1517</v>
      </c>
      <c r="C455" s="43" t="s">
        <v>1518</v>
      </c>
      <c r="D455" s="44">
        <v>0</v>
      </c>
      <c r="E455" s="44">
        <v>0</v>
      </c>
    </row>
    <row r="456" spans="2:5">
      <c r="B456" s="57" t="s">
        <v>1267</v>
      </c>
      <c r="C456" s="43" t="s">
        <v>1268</v>
      </c>
      <c r="D456" s="44">
        <v>0</v>
      </c>
      <c r="E456" s="44">
        <v>0</v>
      </c>
    </row>
    <row r="457" spans="2:5">
      <c r="B457" s="57" t="s">
        <v>1269</v>
      </c>
      <c r="C457" s="43" t="s">
        <v>2692</v>
      </c>
      <c r="D457" s="44">
        <v>0</v>
      </c>
      <c r="E457" s="44">
        <v>0</v>
      </c>
    </row>
    <row r="458" spans="2:5">
      <c r="B458" s="57"/>
    </row>
    <row r="459" spans="2:5">
      <c r="B459" s="57"/>
    </row>
    <row r="460" spans="2:5" ht="29">
      <c r="B460" s="57" t="s">
        <v>1519</v>
      </c>
      <c r="C460" s="43" t="s">
        <v>1520</v>
      </c>
      <c r="D460" s="44">
        <v>1778.62</v>
      </c>
      <c r="E460" s="44">
        <v>1992.0544</v>
      </c>
    </row>
    <row r="461" spans="2:5" ht="29">
      <c r="B461" s="57" t="s">
        <v>245</v>
      </c>
      <c r="C461" s="43" t="s">
        <v>1521</v>
      </c>
      <c r="D461" s="44">
        <v>889.31</v>
      </c>
      <c r="E461" s="44">
        <v>996.02719999999999</v>
      </c>
    </row>
    <row r="462" spans="2:5">
      <c r="B462" s="57" t="s">
        <v>1522</v>
      </c>
      <c r="C462" s="43" t="s">
        <v>1523</v>
      </c>
      <c r="D462" s="44">
        <v>0</v>
      </c>
      <c r="E462" s="44">
        <v>0</v>
      </c>
    </row>
    <row r="463" spans="2:5">
      <c r="B463" s="57" t="s">
        <v>270</v>
      </c>
      <c r="C463" s="43" t="s">
        <v>1524</v>
      </c>
      <c r="D463" s="44">
        <v>83.81</v>
      </c>
      <c r="E463" s="44">
        <v>93.867199999999997</v>
      </c>
    </row>
    <row r="464" spans="2:5">
      <c r="B464" s="57" t="s">
        <v>267</v>
      </c>
      <c r="C464" s="43" t="s">
        <v>1525</v>
      </c>
      <c r="D464" s="44">
        <v>83.81</v>
      </c>
      <c r="E464" s="44">
        <v>93.867199999999997</v>
      </c>
    </row>
    <row r="465" spans="2:5" ht="29">
      <c r="B465" s="57" t="s">
        <v>254</v>
      </c>
      <c r="C465" s="43" t="s">
        <v>1526</v>
      </c>
      <c r="D465" s="44">
        <v>1634.93</v>
      </c>
      <c r="E465" s="44">
        <v>1831.1215999999999</v>
      </c>
    </row>
    <row r="466" spans="2:5" ht="29">
      <c r="B466" s="57" t="s">
        <v>251</v>
      </c>
      <c r="C466" s="43" t="s">
        <v>1527</v>
      </c>
      <c r="D466" s="44">
        <v>1434.93</v>
      </c>
      <c r="E466" s="44">
        <v>1607.1215999999999</v>
      </c>
    </row>
    <row r="467" spans="2:5">
      <c r="B467" s="57" t="s">
        <v>1528</v>
      </c>
      <c r="C467" s="43" t="s">
        <v>1529</v>
      </c>
      <c r="D467" s="44">
        <v>267.63</v>
      </c>
      <c r="E467" s="44">
        <v>299.74560000000002</v>
      </c>
    </row>
    <row r="468" spans="2:5">
      <c r="B468" s="57" t="s">
        <v>1530</v>
      </c>
      <c r="C468" s="43" t="s">
        <v>1531</v>
      </c>
      <c r="D468" s="44">
        <v>204.18</v>
      </c>
      <c r="E468" s="44">
        <v>228.6816</v>
      </c>
    </row>
    <row r="469" spans="2:5">
      <c r="B469" s="57" t="s">
        <v>1532</v>
      </c>
      <c r="C469" s="43" t="s">
        <v>1533</v>
      </c>
      <c r="D469" s="44">
        <v>0</v>
      </c>
      <c r="E469" s="44">
        <v>0</v>
      </c>
    </row>
    <row r="470" spans="2:5">
      <c r="B470" s="57" t="s">
        <v>265</v>
      </c>
      <c r="C470" s="43" t="s">
        <v>1534</v>
      </c>
      <c r="D470" s="44">
        <v>493.87</v>
      </c>
      <c r="E470" s="44">
        <v>553.13440000000003</v>
      </c>
    </row>
    <row r="471" spans="2:5">
      <c r="B471" s="57" t="s">
        <v>1535</v>
      </c>
      <c r="C471" s="43" t="s">
        <v>1536</v>
      </c>
      <c r="D471" s="44">
        <v>0</v>
      </c>
      <c r="E471" s="44">
        <v>0</v>
      </c>
    </row>
    <row r="472" spans="2:5" ht="29">
      <c r="B472" s="57" t="s">
        <v>1537</v>
      </c>
      <c r="C472" s="43" t="s">
        <v>1538</v>
      </c>
      <c r="D472" s="44">
        <v>889.31</v>
      </c>
      <c r="E472" s="44">
        <v>996.02719999999999</v>
      </c>
    </row>
    <row r="473" spans="2:5" ht="29">
      <c r="B473" s="57" t="s">
        <v>260</v>
      </c>
      <c r="C473" s="43" t="s">
        <v>1539</v>
      </c>
      <c r="D473" s="44">
        <v>973.12</v>
      </c>
      <c r="E473" s="44">
        <v>1089.8943999999999</v>
      </c>
    </row>
    <row r="474" spans="2:5" ht="29">
      <c r="B474" s="57" t="s">
        <v>1540</v>
      </c>
      <c r="C474" s="43" t="s">
        <v>1541</v>
      </c>
      <c r="D474" s="44">
        <v>1058.51</v>
      </c>
      <c r="E474" s="44">
        <v>1185.5311999999999</v>
      </c>
    </row>
    <row r="475" spans="2:5" ht="29">
      <c r="B475" s="57" t="s">
        <v>257</v>
      </c>
      <c r="C475" s="43" t="s">
        <v>1542</v>
      </c>
      <c r="D475" s="44">
        <v>1779.75</v>
      </c>
      <c r="E475" s="44">
        <v>1993.32</v>
      </c>
    </row>
    <row r="476" spans="2:5" ht="29">
      <c r="B476" s="57" t="s">
        <v>248</v>
      </c>
      <c r="C476" s="43" t="s">
        <v>1543</v>
      </c>
      <c r="D476" s="44">
        <v>973.12</v>
      </c>
      <c r="E476" s="44">
        <v>1089.8943999999999</v>
      </c>
    </row>
    <row r="477" spans="2:5" ht="29">
      <c r="B477" s="57" t="s">
        <v>1544</v>
      </c>
      <c r="C477" s="43" t="s">
        <v>1545</v>
      </c>
      <c r="D477" s="44">
        <v>1864.01</v>
      </c>
      <c r="E477" s="44">
        <v>2087.6912000000002</v>
      </c>
    </row>
    <row r="478" spans="2:5">
      <c r="B478" s="57" t="s">
        <v>263</v>
      </c>
      <c r="C478" s="43" t="s">
        <v>1546</v>
      </c>
      <c r="D478" s="44">
        <v>493.87</v>
      </c>
      <c r="E478" s="44">
        <v>553.13440000000003</v>
      </c>
    </row>
    <row r="479" spans="2:5">
      <c r="B479" s="57"/>
    </row>
    <row r="480" spans="2:5">
      <c r="B480" s="57"/>
    </row>
    <row r="481" spans="2:5" ht="29">
      <c r="B481" s="57" t="s">
        <v>276</v>
      </c>
      <c r="C481" s="43" t="s">
        <v>1547</v>
      </c>
      <c r="D481" s="44">
        <v>200.81</v>
      </c>
      <c r="E481" s="44">
        <v>224.90719999999999</v>
      </c>
    </row>
    <row r="482" spans="2:5" ht="43.5">
      <c r="B482" s="57" t="s">
        <v>274</v>
      </c>
      <c r="C482" s="43" t="s">
        <v>1548</v>
      </c>
      <c r="D482" s="44">
        <v>889.31</v>
      </c>
      <c r="E482" s="44">
        <v>996.02719999999999</v>
      </c>
    </row>
    <row r="483" spans="2:5">
      <c r="B483" s="57" t="s">
        <v>1549</v>
      </c>
      <c r="C483" s="43" t="s">
        <v>1550</v>
      </c>
      <c r="D483" s="44">
        <v>0</v>
      </c>
      <c r="E483" s="44">
        <v>0</v>
      </c>
    </row>
    <row r="484" spans="2:5">
      <c r="B484" s="57"/>
    </row>
    <row r="485" spans="2:5">
      <c r="B485" s="57"/>
    </row>
    <row r="486" spans="2:5" ht="29">
      <c r="B486" s="57" t="s">
        <v>302</v>
      </c>
      <c r="C486" s="43" t="s">
        <v>1551</v>
      </c>
      <c r="D486" s="44">
        <v>200.81</v>
      </c>
      <c r="E486" s="44">
        <v>224.90719999999999</v>
      </c>
    </row>
    <row r="487" spans="2:5">
      <c r="B487" s="57" t="s">
        <v>305</v>
      </c>
      <c r="C487" s="43" t="s">
        <v>304</v>
      </c>
      <c r="D487" s="44">
        <v>103.32</v>
      </c>
      <c r="E487" s="44">
        <v>103.32</v>
      </c>
    </row>
    <row r="488" spans="2:5">
      <c r="B488" s="57" t="s">
        <v>300</v>
      </c>
      <c r="C488" s="43" t="s">
        <v>1552</v>
      </c>
      <c r="D488" s="44">
        <v>889.31</v>
      </c>
      <c r="E488" s="44">
        <v>996.02719999999999</v>
      </c>
    </row>
    <row r="489" spans="2:5">
      <c r="B489" s="57"/>
    </row>
    <row r="490" spans="2:5">
      <c r="B490" s="57"/>
    </row>
    <row r="491" spans="2:5">
      <c r="B491" s="57" t="s">
        <v>1553</v>
      </c>
      <c r="C491" s="43" t="s">
        <v>1554</v>
      </c>
      <c r="D491" s="44">
        <v>0</v>
      </c>
      <c r="E491" s="44">
        <v>0</v>
      </c>
    </row>
    <row r="492" spans="2:5">
      <c r="B492" s="57"/>
    </row>
    <row r="493" spans="2:5">
      <c r="B493" s="57"/>
    </row>
    <row r="494" spans="2:5">
      <c r="B494" s="57" t="s">
        <v>2756</v>
      </c>
      <c r="C494" s="43" t="s">
        <v>2757</v>
      </c>
      <c r="D494" s="44">
        <v>4584</v>
      </c>
      <c r="E494" s="44">
        <v>5134.08</v>
      </c>
    </row>
    <row r="495" spans="2:5">
      <c r="B495" s="57" t="s">
        <v>2758</v>
      </c>
      <c r="C495" s="43" t="s">
        <v>2759</v>
      </c>
      <c r="D495" s="44">
        <v>1080</v>
      </c>
      <c r="E495" s="44">
        <v>1209.5999999999999</v>
      </c>
    </row>
    <row r="496" spans="2:5">
      <c r="B496" s="57" t="s">
        <v>2760</v>
      </c>
      <c r="C496" s="43" t="s">
        <v>2761</v>
      </c>
      <c r="D496" s="44">
        <v>568</v>
      </c>
      <c r="E496" s="44">
        <v>636.16</v>
      </c>
    </row>
    <row r="497" spans="2:5">
      <c r="B497" s="57" t="s">
        <v>2762</v>
      </c>
      <c r="C497" s="43" t="s">
        <v>2763</v>
      </c>
      <c r="D497" s="44">
        <v>1766</v>
      </c>
      <c r="E497" s="44">
        <v>1977.92</v>
      </c>
    </row>
    <row r="498" spans="2:5">
      <c r="B498" s="57" t="s">
        <v>2764</v>
      </c>
      <c r="C498" s="43" t="s">
        <v>2765</v>
      </c>
      <c r="D498" s="44">
        <v>923</v>
      </c>
      <c r="E498" s="44">
        <v>1033.76</v>
      </c>
    </row>
    <row r="499" spans="2:5">
      <c r="B499" s="57" t="s">
        <v>2766</v>
      </c>
      <c r="C499" s="43" t="s">
        <v>2767</v>
      </c>
      <c r="D499" s="44">
        <v>2734</v>
      </c>
      <c r="E499" s="44">
        <v>3062.08</v>
      </c>
    </row>
    <row r="500" spans="2:5">
      <c r="B500" s="57" t="s">
        <v>1555</v>
      </c>
      <c r="C500" s="43" t="s">
        <v>1556</v>
      </c>
      <c r="D500" s="44">
        <v>0</v>
      </c>
      <c r="E500" s="44">
        <v>0</v>
      </c>
    </row>
    <row r="501" spans="2:5">
      <c r="B501" s="57" t="s">
        <v>2768</v>
      </c>
      <c r="C501" s="43" t="s">
        <v>2769</v>
      </c>
      <c r="D501" s="44">
        <v>0</v>
      </c>
      <c r="E501" s="44">
        <v>0</v>
      </c>
    </row>
    <row r="502" spans="2:5">
      <c r="B502" s="57" t="s">
        <v>2770</v>
      </c>
      <c r="C502" s="43" t="s">
        <v>304</v>
      </c>
      <c r="D502" s="44">
        <v>103.32</v>
      </c>
      <c r="E502" s="44">
        <v>103.32</v>
      </c>
    </row>
    <row r="503" spans="2:5">
      <c r="B503" s="57" t="s">
        <v>2771</v>
      </c>
      <c r="C503" s="43" t="s">
        <v>2772</v>
      </c>
      <c r="D503" s="44">
        <v>0</v>
      </c>
      <c r="E503" s="44">
        <v>0</v>
      </c>
    </row>
    <row r="504" spans="2:5">
      <c r="B504" s="57" t="s">
        <v>2773</v>
      </c>
      <c r="C504" s="43" t="s">
        <v>2774</v>
      </c>
      <c r="D504" s="44">
        <v>0</v>
      </c>
      <c r="E504" s="44">
        <v>0</v>
      </c>
    </row>
    <row r="505" spans="2:5">
      <c r="B505" s="57" t="s">
        <v>2775</v>
      </c>
      <c r="C505" s="43" t="s">
        <v>2776</v>
      </c>
      <c r="D505" s="44">
        <v>0</v>
      </c>
      <c r="E505" s="44">
        <v>0</v>
      </c>
    </row>
    <row r="506" spans="2:5">
      <c r="B506" s="57" t="s">
        <v>2777</v>
      </c>
      <c r="C506" s="43" t="s">
        <v>2778</v>
      </c>
      <c r="D506" s="44">
        <v>0</v>
      </c>
      <c r="E506" s="44">
        <v>0</v>
      </c>
    </row>
    <row r="507" spans="2:5">
      <c r="B507" s="57" t="s">
        <v>2779</v>
      </c>
      <c r="C507" s="43" t="s">
        <v>2780</v>
      </c>
      <c r="D507" s="44">
        <v>0</v>
      </c>
      <c r="E507" s="44">
        <v>0</v>
      </c>
    </row>
    <row r="508" spans="2:5">
      <c r="B508" s="57" t="s">
        <v>2781</v>
      </c>
      <c r="C508" s="43" t="s">
        <v>2782</v>
      </c>
      <c r="D508" s="44">
        <v>0</v>
      </c>
      <c r="E508" s="44">
        <v>0</v>
      </c>
    </row>
    <row r="509" spans="2:5">
      <c r="B509" s="57" t="s">
        <v>2783</v>
      </c>
      <c r="C509" s="43" t="s">
        <v>2784</v>
      </c>
      <c r="D509" s="44">
        <v>0</v>
      </c>
      <c r="E509" s="44">
        <v>0</v>
      </c>
    </row>
    <row r="510" spans="2:5">
      <c r="B510" s="57"/>
    </row>
    <row r="511" spans="2:5">
      <c r="B511" s="57" t="s">
        <v>2785</v>
      </c>
      <c r="C511" s="43" t="s">
        <v>2786</v>
      </c>
      <c r="D511" s="44">
        <v>266</v>
      </c>
      <c r="E511" s="44">
        <v>297.92</v>
      </c>
    </row>
    <row r="512" spans="2:5">
      <c r="B512" s="57" t="s">
        <v>2787</v>
      </c>
      <c r="C512" s="43" t="s">
        <v>2788</v>
      </c>
      <c r="D512" s="44">
        <v>254</v>
      </c>
      <c r="E512" s="44">
        <v>284.48</v>
      </c>
    </row>
    <row r="513" spans="2:5">
      <c r="B513" s="57" t="s">
        <v>2789</v>
      </c>
      <c r="C513" s="43" t="s">
        <v>2790</v>
      </c>
      <c r="D513" s="44">
        <v>428</v>
      </c>
      <c r="E513" s="44">
        <v>479.36</v>
      </c>
    </row>
    <row r="514" spans="2:5">
      <c r="B514" s="57" t="s">
        <v>2791</v>
      </c>
      <c r="C514" s="43" t="s">
        <v>2792</v>
      </c>
      <c r="D514" s="44">
        <v>219</v>
      </c>
      <c r="E514" s="44">
        <v>245.28</v>
      </c>
    </row>
    <row r="515" spans="2:5">
      <c r="B515" s="57" t="s">
        <v>2793</v>
      </c>
      <c r="C515" s="43" t="s">
        <v>2794</v>
      </c>
      <c r="D515" s="44">
        <v>196</v>
      </c>
      <c r="E515" s="44">
        <v>219.52</v>
      </c>
    </row>
    <row r="516" spans="2:5">
      <c r="B516" s="57" t="s">
        <v>2795</v>
      </c>
      <c r="C516" s="43" t="s">
        <v>2757</v>
      </c>
      <c r="D516" s="44">
        <v>4584</v>
      </c>
      <c r="E516" s="44">
        <v>5134.08</v>
      </c>
    </row>
    <row r="517" spans="2:5">
      <c r="B517" s="57" t="s">
        <v>2796</v>
      </c>
      <c r="C517" s="43" t="s">
        <v>2797</v>
      </c>
      <c r="D517" s="44">
        <v>1080</v>
      </c>
      <c r="E517" s="44">
        <v>1209.5999999999999</v>
      </c>
    </row>
    <row r="518" spans="2:5">
      <c r="B518" s="57" t="s">
        <v>2798</v>
      </c>
      <c r="C518" s="43" t="s">
        <v>2799</v>
      </c>
      <c r="D518" s="44">
        <v>312</v>
      </c>
      <c r="E518" s="44">
        <v>349.44</v>
      </c>
    </row>
    <row r="519" spans="2:5">
      <c r="B519" s="57" t="s">
        <v>2800</v>
      </c>
      <c r="C519" s="43" t="s">
        <v>2801</v>
      </c>
      <c r="D519" s="44">
        <v>300</v>
      </c>
      <c r="E519" s="44">
        <v>336</v>
      </c>
    </row>
    <row r="520" spans="2:5">
      <c r="B520" s="57" t="s">
        <v>2802</v>
      </c>
      <c r="C520" s="43" t="s">
        <v>2803</v>
      </c>
      <c r="D520" s="44">
        <v>568</v>
      </c>
      <c r="E520" s="44">
        <v>636.16</v>
      </c>
    </row>
    <row r="521" spans="2:5">
      <c r="B521" s="57" t="s">
        <v>2804</v>
      </c>
      <c r="C521" s="43" t="s">
        <v>2805</v>
      </c>
      <c r="D521" s="44">
        <v>266</v>
      </c>
      <c r="E521" s="44">
        <v>297.92</v>
      </c>
    </row>
    <row r="522" spans="2:5">
      <c r="B522" s="57" t="s">
        <v>2806</v>
      </c>
      <c r="C522" s="43" t="s">
        <v>2807</v>
      </c>
      <c r="D522" s="44">
        <v>243</v>
      </c>
      <c r="E522" s="44">
        <v>272.16000000000003</v>
      </c>
    </row>
    <row r="523" spans="2:5">
      <c r="B523" s="57" t="s">
        <v>2808</v>
      </c>
      <c r="C523" s="43" t="s">
        <v>2763</v>
      </c>
      <c r="D523" s="44">
        <v>1766</v>
      </c>
      <c r="E523" s="44">
        <v>1977.92</v>
      </c>
    </row>
    <row r="524" spans="2:5">
      <c r="B524" s="57" t="s">
        <v>2809</v>
      </c>
      <c r="C524" s="43" t="s">
        <v>2810</v>
      </c>
      <c r="D524" s="44">
        <v>923</v>
      </c>
      <c r="E524" s="44">
        <v>1033.76</v>
      </c>
    </row>
    <row r="525" spans="2:5">
      <c r="B525" s="57" t="s">
        <v>2811</v>
      </c>
      <c r="C525" s="43" t="s">
        <v>2812</v>
      </c>
      <c r="D525" s="44">
        <v>243</v>
      </c>
      <c r="E525" s="44">
        <v>272.16000000000003</v>
      </c>
    </row>
    <row r="526" spans="2:5">
      <c r="B526" s="57" t="s">
        <v>2813</v>
      </c>
      <c r="C526" s="43" t="s">
        <v>2814</v>
      </c>
      <c r="D526" s="44">
        <v>231</v>
      </c>
      <c r="E526" s="44">
        <v>258.72000000000003</v>
      </c>
    </row>
    <row r="527" spans="2:5">
      <c r="B527" s="57" t="s">
        <v>2815</v>
      </c>
      <c r="C527" s="43" t="s">
        <v>2816</v>
      </c>
      <c r="D527" s="44">
        <v>287</v>
      </c>
      <c r="E527" s="44">
        <v>321.44</v>
      </c>
    </row>
    <row r="528" spans="2:5">
      <c r="B528" s="57" t="s">
        <v>2817</v>
      </c>
      <c r="C528" s="43" t="s">
        <v>2818</v>
      </c>
      <c r="D528" s="44">
        <v>208</v>
      </c>
      <c r="E528" s="44">
        <v>232.96</v>
      </c>
    </row>
    <row r="529" spans="2:5">
      <c r="B529" s="57" t="s">
        <v>2819</v>
      </c>
      <c r="C529" s="43" t="s">
        <v>2820</v>
      </c>
      <c r="D529" s="44">
        <v>196</v>
      </c>
      <c r="E529" s="44">
        <v>219.52</v>
      </c>
    </row>
    <row r="530" spans="2:5">
      <c r="B530" s="57" t="s">
        <v>2821</v>
      </c>
      <c r="C530" s="43" t="s">
        <v>2767</v>
      </c>
      <c r="D530" s="44">
        <v>2734</v>
      </c>
      <c r="E530" s="44">
        <v>3062.08</v>
      </c>
    </row>
    <row r="531" spans="2:5">
      <c r="B531" s="57" t="s">
        <v>2822</v>
      </c>
      <c r="C531" s="43" t="s">
        <v>2823</v>
      </c>
      <c r="D531" s="44">
        <v>1423</v>
      </c>
      <c r="E531" s="44">
        <v>1593.76</v>
      </c>
    </row>
    <row r="532" spans="2:5">
      <c r="B532" s="57" t="s">
        <v>2824</v>
      </c>
      <c r="C532" s="43" t="s">
        <v>2825</v>
      </c>
      <c r="D532" s="44">
        <v>54.56</v>
      </c>
      <c r="E532" s="44">
        <v>54.56</v>
      </c>
    </row>
    <row r="533" spans="2:5">
      <c r="B533" s="57" t="s">
        <v>2826</v>
      </c>
      <c r="C533" s="43" t="s">
        <v>2784</v>
      </c>
      <c r="D533" s="44">
        <v>0</v>
      </c>
      <c r="E533" s="44">
        <v>0</v>
      </c>
    </row>
    <row r="534" spans="2:5">
      <c r="B534" s="57"/>
    </row>
    <row r="535" spans="2:5">
      <c r="B535" s="57" t="s">
        <v>2827</v>
      </c>
      <c r="C535" s="43" t="s">
        <v>970</v>
      </c>
      <c r="D535" s="44">
        <v>35.549999999999997</v>
      </c>
      <c r="E535" s="44">
        <v>39.81</v>
      </c>
    </row>
    <row r="536" spans="2:5">
      <c r="B536" s="57" t="s">
        <v>2828</v>
      </c>
      <c r="C536" s="43" t="s">
        <v>972</v>
      </c>
      <c r="D536" s="44">
        <v>35.549999999999997</v>
      </c>
      <c r="E536" s="44">
        <v>39.81</v>
      </c>
    </row>
    <row r="537" spans="2:5">
      <c r="B537" s="57" t="s">
        <v>2829</v>
      </c>
      <c r="C537" s="43" t="s">
        <v>974</v>
      </c>
      <c r="D537" s="44">
        <v>35.549999999999997</v>
      </c>
      <c r="E537" s="44">
        <v>39.81</v>
      </c>
    </row>
    <row r="538" spans="2:5">
      <c r="B538" s="57" t="s">
        <v>2830</v>
      </c>
      <c r="C538" s="43" t="s">
        <v>976</v>
      </c>
      <c r="D538" s="44">
        <v>48.03</v>
      </c>
      <c r="E538" s="44">
        <v>53.79</v>
      </c>
    </row>
    <row r="539" spans="2:5">
      <c r="B539" s="57" t="s">
        <v>2831</v>
      </c>
      <c r="C539" s="43" t="s">
        <v>977</v>
      </c>
      <c r="D539" s="44">
        <v>53.66</v>
      </c>
      <c r="E539" s="44">
        <v>60.09</v>
      </c>
    </row>
    <row r="540" spans="2:5">
      <c r="B540" s="57" t="s">
        <v>2832</v>
      </c>
      <c r="C540" s="43" t="s">
        <v>978</v>
      </c>
      <c r="D540" s="44">
        <v>35.549999999999997</v>
      </c>
      <c r="E540" s="44">
        <v>39.81</v>
      </c>
    </row>
    <row r="541" spans="2:5">
      <c r="B541" s="57" t="s">
        <v>2833</v>
      </c>
      <c r="C541" s="43" t="s">
        <v>980</v>
      </c>
      <c r="D541" s="44">
        <v>58.38</v>
      </c>
      <c r="E541" s="44">
        <v>65.38</v>
      </c>
    </row>
    <row r="542" spans="2:5">
      <c r="B542" s="57"/>
    </row>
    <row r="543" spans="2:5" ht="29">
      <c r="B543" s="57" t="s">
        <v>2834</v>
      </c>
      <c r="C543" s="43" t="s">
        <v>2835</v>
      </c>
      <c r="D543" s="44">
        <v>200.81</v>
      </c>
      <c r="E543" s="44">
        <v>224.9</v>
      </c>
    </row>
    <row r="544" spans="2:5">
      <c r="B544" s="57" t="s">
        <v>2836</v>
      </c>
      <c r="C544" s="43" t="s">
        <v>2837</v>
      </c>
      <c r="D544" s="44">
        <v>200.81</v>
      </c>
      <c r="E544" s="44">
        <v>224.9</v>
      </c>
    </row>
    <row r="545" spans="2:5">
      <c r="B545" s="57" t="s">
        <v>2838</v>
      </c>
      <c r="C545" s="43" t="s">
        <v>271</v>
      </c>
      <c r="D545" s="44">
        <v>83.81</v>
      </c>
      <c r="E545" s="44">
        <v>93.867199999999997</v>
      </c>
    </row>
    <row r="546" spans="2:5">
      <c r="B546" s="57" t="s">
        <v>2839</v>
      </c>
      <c r="C546" s="43" t="s">
        <v>268</v>
      </c>
      <c r="D546" s="44">
        <v>83.81</v>
      </c>
      <c r="E546" s="44">
        <v>93.867199999999997</v>
      </c>
    </row>
    <row r="547" spans="2:5">
      <c r="B547" s="57" t="s">
        <v>2840</v>
      </c>
      <c r="C547" s="43" t="s">
        <v>272</v>
      </c>
      <c r="D547" s="44">
        <v>889.31</v>
      </c>
      <c r="E547" s="44">
        <v>996.02</v>
      </c>
    </row>
    <row r="548" spans="2:5">
      <c r="B548" s="57" t="s">
        <v>2841</v>
      </c>
      <c r="C548" s="43" t="s">
        <v>370</v>
      </c>
      <c r="D548" s="44">
        <v>7.87</v>
      </c>
      <c r="E548" s="44">
        <v>8.81</v>
      </c>
    </row>
    <row r="549" spans="2:5">
      <c r="B549" s="57" t="s">
        <v>2842</v>
      </c>
      <c r="C549" s="43" t="s">
        <v>2843</v>
      </c>
      <c r="D549" s="44">
        <v>1634.93</v>
      </c>
      <c r="E549" s="44">
        <v>1831.12</v>
      </c>
    </row>
    <row r="550" spans="2:5">
      <c r="B550" s="57" t="s">
        <v>2844</v>
      </c>
      <c r="C550" s="43" t="s">
        <v>304</v>
      </c>
      <c r="D550" s="44">
        <v>103.32</v>
      </c>
      <c r="E550" s="44">
        <v>103.32</v>
      </c>
    </row>
    <row r="551" spans="2:5">
      <c r="B551" s="57" t="s">
        <v>2845</v>
      </c>
      <c r="C551" s="43" t="s">
        <v>299</v>
      </c>
      <c r="D551" s="44">
        <v>889.31</v>
      </c>
      <c r="E551" s="44">
        <v>996.02</v>
      </c>
    </row>
    <row r="552" spans="2:5">
      <c r="B552" s="57" t="s">
        <v>2846</v>
      </c>
      <c r="C552" s="43" t="s">
        <v>2847</v>
      </c>
      <c r="D552" s="44">
        <v>1434.93</v>
      </c>
      <c r="E552" s="44">
        <v>1607.1215999999999</v>
      </c>
    </row>
    <row r="553" spans="2:5">
      <c r="B553" s="57" t="s">
        <v>2848</v>
      </c>
      <c r="C553" s="43" t="s">
        <v>2849</v>
      </c>
      <c r="D553" s="44">
        <v>493.87</v>
      </c>
      <c r="E553" s="44">
        <v>553.13440000000003</v>
      </c>
    </row>
    <row r="554" spans="2:5" ht="29">
      <c r="B554" s="57" t="s">
        <v>2850</v>
      </c>
      <c r="C554" s="43" t="s">
        <v>2851</v>
      </c>
      <c r="D554" s="44">
        <v>1779.75</v>
      </c>
      <c r="E554" s="44">
        <v>1993.32</v>
      </c>
    </row>
    <row r="555" spans="2:5">
      <c r="B555" s="57" t="s">
        <v>2852</v>
      </c>
      <c r="C555" s="43" t="s">
        <v>2853</v>
      </c>
      <c r="D555" s="44">
        <v>973.12</v>
      </c>
      <c r="E555" s="44">
        <v>1089.8943999999999</v>
      </c>
    </row>
    <row r="556" spans="2:5">
      <c r="B556" s="57" t="s">
        <v>2854</v>
      </c>
      <c r="C556" s="43" t="s">
        <v>2855</v>
      </c>
      <c r="D556" s="44">
        <v>973.12</v>
      </c>
      <c r="E556" s="44">
        <v>1089.8943999999999</v>
      </c>
    </row>
    <row r="557" spans="2:5">
      <c r="B557" s="57" t="s">
        <v>2856</v>
      </c>
      <c r="C557" s="43" t="s">
        <v>2857</v>
      </c>
      <c r="D557" s="44">
        <v>889.31</v>
      </c>
      <c r="E557" s="44">
        <v>996.02719999999999</v>
      </c>
    </row>
    <row r="558" spans="2:5">
      <c r="B558" s="57" t="s">
        <v>2858</v>
      </c>
      <c r="C558" s="43" t="s">
        <v>2859</v>
      </c>
      <c r="D558" s="44">
        <v>493.87</v>
      </c>
      <c r="E558" s="44">
        <v>553.13440000000003</v>
      </c>
    </row>
    <row r="559" spans="2:5">
      <c r="B559" s="57"/>
    </row>
    <row r="560" spans="2:5">
      <c r="B560" s="57"/>
    </row>
    <row r="561" spans="2:5">
      <c r="B561" s="57" t="s">
        <v>1557</v>
      </c>
      <c r="C561" s="43" t="s">
        <v>1558</v>
      </c>
      <c r="D561" s="44">
        <v>419.62</v>
      </c>
      <c r="E561" s="44">
        <v>419.62</v>
      </c>
    </row>
    <row r="562" spans="2:5">
      <c r="B562" s="57" t="s">
        <v>1559</v>
      </c>
      <c r="C562" s="43" t="s">
        <v>1560</v>
      </c>
      <c r="D562" s="44">
        <v>657</v>
      </c>
      <c r="E562" s="44">
        <v>657</v>
      </c>
    </row>
    <row r="563" spans="2:5">
      <c r="B563" s="57" t="s">
        <v>1561</v>
      </c>
      <c r="C563" s="43" t="s">
        <v>1562</v>
      </c>
      <c r="D563" s="44">
        <v>60.87</v>
      </c>
      <c r="E563" s="44">
        <v>60.87</v>
      </c>
    </row>
    <row r="564" spans="2:5">
      <c r="B564" s="57" t="s">
        <v>1563</v>
      </c>
      <c r="C564" s="43" t="s">
        <v>1564</v>
      </c>
      <c r="D564" s="44">
        <v>25.82</v>
      </c>
      <c r="E564" s="44">
        <v>25.82</v>
      </c>
    </row>
    <row r="565" spans="2:5">
      <c r="B565" s="57" t="s">
        <v>1565</v>
      </c>
      <c r="C565" s="43" t="s">
        <v>1566</v>
      </c>
      <c r="D565" s="44">
        <v>25.82</v>
      </c>
      <c r="E565" s="44">
        <v>25.82</v>
      </c>
    </row>
    <row r="566" spans="2:5">
      <c r="B566" s="57" t="s">
        <v>1567</v>
      </c>
      <c r="C566" s="43" t="s">
        <v>1568</v>
      </c>
      <c r="D566" s="44">
        <v>23.9</v>
      </c>
      <c r="E566" s="44">
        <v>23.9</v>
      </c>
    </row>
    <row r="567" spans="2:5">
      <c r="B567" s="57" t="s">
        <v>1569</v>
      </c>
      <c r="C567" s="43" t="s">
        <v>1570</v>
      </c>
      <c r="D567" s="44">
        <v>25.82</v>
      </c>
      <c r="E567" s="44">
        <v>25.82</v>
      </c>
    </row>
    <row r="568" spans="2:5">
      <c r="B568" s="57" t="s">
        <v>1571</v>
      </c>
      <c r="C568" s="43" t="s">
        <v>1572</v>
      </c>
      <c r="D568" s="44">
        <v>24.75</v>
      </c>
      <c r="E568" s="44">
        <v>24.75</v>
      </c>
    </row>
    <row r="569" spans="2:5">
      <c r="B569" s="57" t="s">
        <v>1573</v>
      </c>
      <c r="C569" s="43" t="s">
        <v>1574</v>
      </c>
      <c r="D569" s="44">
        <v>16.87</v>
      </c>
      <c r="E569" s="44">
        <v>16.87</v>
      </c>
    </row>
    <row r="570" spans="2:5">
      <c r="B570" s="57" t="s">
        <v>1575</v>
      </c>
      <c r="C570" s="43" t="s">
        <v>1576</v>
      </c>
      <c r="D570" s="44">
        <v>103.26</v>
      </c>
      <c r="E570" s="44">
        <v>103.26</v>
      </c>
    </row>
    <row r="571" spans="2:5">
      <c r="B571" s="57" t="s">
        <v>1577</v>
      </c>
      <c r="C571" s="43" t="s">
        <v>1578</v>
      </c>
      <c r="D571" s="44">
        <v>95</v>
      </c>
      <c r="E571" s="44">
        <v>95</v>
      </c>
    </row>
    <row r="572" spans="2:5">
      <c r="B572" s="57"/>
    </row>
    <row r="573" spans="2:5">
      <c r="B573" s="57" t="s">
        <v>437</v>
      </c>
      <c r="C573" s="43" t="s">
        <v>1579</v>
      </c>
      <c r="D573" s="44">
        <v>151.19999999999999</v>
      </c>
      <c r="E573" s="44">
        <v>151.19999999999999</v>
      </c>
    </row>
    <row r="574" spans="2:5">
      <c r="B574" s="57" t="s">
        <v>435</v>
      </c>
      <c r="C574" s="43" t="s">
        <v>1580</v>
      </c>
      <c r="D574" s="44">
        <v>103.26</v>
      </c>
      <c r="E574" s="44">
        <v>103.26</v>
      </c>
    </row>
    <row r="575" spans="2:5">
      <c r="B575" s="57" t="s">
        <v>440</v>
      </c>
      <c r="C575" s="43" t="s">
        <v>1581</v>
      </c>
      <c r="D575" s="44">
        <v>103.26</v>
      </c>
      <c r="E575" s="44">
        <v>103.26</v>
      </c>
    </row>
    <row r="576" spans="2:5">
      <c r="B576" s="57" t="s">
        <v>468</v>
      </c>
      <c r="C576" s="43" t="s">
        <v>1582</v>
      </c>
      <c r="D576" s="44">
        <v>54</v>
      </c>
      <c r="E576" s="44">
        <v>54</v>
      </c>
    </row>
    <row r="577" spans="2:5">
      <c r="B577" s="57" t="s">
        <v>482</v>
      </c>
      <c r="C577" s="43" t="s">
        <v>1583</v>
      </c>
      <c r="D577" s="44">
        <v>139.5</v>
      </c>
      <c r="E577" s="44">
        <v>139.5</v>
      </c>
    </row>
    <row r="578" spans="2:5">
      <c r="B578" s="57" t="s">
        <v>478</v>
      </c>
      <c r="C578" s="43" t="s">
        <v>1584</v>
      </c>
      <c r="D578" s="44">
        <v>27</v>
      </c>
      <c r="E578" s="44">
        <v>27</v>
      </c>
    </row>
    <row r="579" spans="2:5">
      <c r="B579" s="57" t="s">
        <v>479</v>
      </c>
      <c r="C579" s="43" t="s">
        <v>1585</v>
      </c>
      <c r="D579" s="44">
        <v>41.62</v>
      </c>
      <c r="E579" s="44">
        <v>41.62</v>
      </c>
    </row>
    <row r="580" spans="2:5">
      <c r="B580" s="57" t="s">
        <v>480</v>
      </c>
      <c r="C580" s="43" t="s">
        <v>1586</v>
      </c>
      <c r="D580" s="44">
        <v>55.12</v>
      </c>
      <c r="E580" s="44">
        <v>55.12</v>
      </c>
    </row>
    <row r="581" spans="2:5">
      <c r="B581" s="57" t="s">
        <v>481</v>
      </c>
      <c r="C581" s="43" t="s">
        <v>1587</v>
      </c>
      <c r="D581" s="44">
        <v>83.25</v>
      </c>
      <c r="E581" s="44">
        <v>83.25</v>
      </c>
    </row>
    <row r="582" spans="2:5">
      <c r="B582" s="57" t="s">
        <v>1588</v>
      </c>
      <c r="C582" s="43" t="s">
        <v>1589</v>
      </c>
      <c r="D582" s="44">
        <v>0</v>
      </c>
      <c r="E582" s="44">
        <v>0</v>
      </c>
    </row>
    <row r="583" spans="2:5">
      <c r="B583" s="57" t="s">
        <v>1590</v>
      </c>
      <c r="C583" s="43" t="s">
        <v>1591</v>
      </c>
      <c r="D583" s="44">
        <v>14.06</v>
      </c>
      <c r="E583" s="44">
        <v>14.06</v>
      </c>
    </row>
    <row r="584" spans="2:5">
      <c r="B584" s="57" t="s">
        <v>1592</v>
      </c>
      <c r="C584" s="43" t="s">
        <v>1593</v>
      </c>
      <c r="D584" s="44">
        <v>201.22</v>
      </c>
      <c r="E584" s="44">
        <v>201.22</v>
      </c>
    </row>
    <row r="585" spans="2:5">
      <c r="B585" s="57" t="s">
        <v>449</v>
      </c>
      <c r="C585" s="43" t="s">
        <v>1594</v>
      </c>
      <c r="D585" s="44">
        <v>309.79000000000002</v>
      </c>
      <c r="E585" s="44">
        <v>309.79000000000002</v>
      </c>
    </row>
    <row r="586" spans="2:5">
      <c r="B586" s="57" t="s">
        <v>443</v>
      </c>
      <c r="C586" s="43" t="s">
        <v>1595</v>
      </c>
      <c r="D586" s="44">
        <v>103.26</v>
      </c>
      <c r="E586" s="44">
        <v>103.26</v>
      </c>
    </row>
    <row r="587" spans="2:5">
      <c r="B587" s="57" t="s">
        <v>446</v>
      </c>
      <c r="C587" s="43" t="s">
        <v>1596</v>
      </c>
      <c r="D587" s="44">
        <v>206.53</v>
      </c>
      <c r="E587" s="44">
        <v>206.53</v>
      </c>
    </row>
    <row r="588" spans="2:5">
      <c r="B588" s="57" t="s">
        <v>456</v>
      </c>
      <c r="C588" s="43" t="s">
        <v>1597</v>
      </c>
      <c r="D588" s="44">
        <v>16.87</v>
      </c>
      <c r="E588" s="44">
        <v>16.87</v>
      </c>
    </row>
    <row r="589" spans="2:5">
      <c r="B589" s="57" t="s">
        <v>458</v>
      </c>
      <c r="C589" s="43" t="s">
        <v>1598</v>
      </c>
      <c r="D589" s="44">
        <v>16.87</v>
      </c>
      <c r="E589" s="44">
        <v>16.87</v>
      </c>
    </row>
    <row r="590" spans="2:5">
      <c r="B590" s="57" t="s">
        <v>466</v>
      </c>
      <c r="C590" s="43" t="s">
        <v>1599</v>
      </c>
      <c r="D590" s="44">
        <v>16.87</v>
      </c>
      <c r="E590" s="44">
        <v>16.87</v>
      </c>
    </row>
    <row r="591" spans="2:5">
      <c r="B591" s="57" t="s">
        <v>464</v>
      </c>
      <c r="C591" s="43" t="s">
        <v>1600</v>
      </c>
      <c r="D591" s="44">
        <v>164.25</v>
      </c>
      <c r="E591" s="44">
        <v>164.25</v>
      </c>
    </row>
    <row r="592" spans="2:5">
      <c r="B592" s="57" t="s">
        <v>462</v>
      </c>
      <c r="C592" s="43" t="s">
        <v>1601</v>
      </c>
      <c r="D592" s="44">
        <v>96.75</v>
      </c>
      <c r="E592" s="44">
        <v>96.75</v>
      </c>
    </row>
    <row r="593" spans="2:5">
      <c r="B593" s="57" t="s">
        <v>460</v>
      </c>
      <c r="C593" s="43" t="s">
        <v>1602</v>
      </c>
      <c r="D593" s="44">
        <v>75.37</v>
      </c>
      <c r="E593" s="44">
        <v>75.37</v>
      </c>
    </row>
    <row r="594" spans="2:5">
      <c r="B594" s="57" t="s">
        <v>454</v>
      </c>
      <c r="C594" s="43" t="s">
        <v>1603</v>
      </c>
      <c r="D594" s="44">
        <v>12.37</v>
      </c>
      <c r="E594" s="44">
        <v>12.37</v>
      </c>
    </row>
    <row r="595" spans="2:5">
      <c r="B595" s="57"/>
    </row>
    <row r="596" spans="2:5">
      <c r="B596" s="57"/>
    </row>
    <row r="597" spans="2:5">
      <c r="B597" s="57" t="s">
        <v>1605</v>
      </c>
      <c r="C597" s="43" t="s">
        <v>1606</v>
      </c>
      <c r="D597" s="44">
        <v>1.29</v>
      </c>
      <c r="E597" s="44">
        <v>1.29</v>
      </c>
    </row>
    <row r="598" spans="2:5">
      <c r="B598" s="57" t="s">
        <v>1607</v>
      </c>
      <c r="C598" s="43" t="s">
        <v>1608</v>
      </c>
      <c r="D598" s="44">
        <v>50.06</v>
      </c>
      <c r="E598" s="44">
        <v>50.06</v>
      </c>
    </row>
    <row r="599" spans="2:5">
      <c r="B599" s="57" t="s">
        <v>1609</v>
      </c>
      <c r="C599" s="43" t="s">
        <v>1610</v>
      </c>
      <c r="D599" s="44">
        <v>107.77</v>
      </c>
      <c r="E599" s="44">
        <v>107.77</v>
      </c>
    </row>
    <row r="600" spans="2:5">
      <c r="B600" s="57" t="s">
        <v>1611</v>
      </c>
      <c r="C600" s="43" t="s">
        <v>1612</v>
      </c>
      <c r="D600" s="44">
        <v>50.06</v>
      </c>
      <c r="E600" s="44">
        <v>50.06</v>
      </c>
    </row>
    <row r="601" spans="2:5">
      <c r="B601" s="57" t="s">
        <v>1604</v>
      </c>
      <c r="C601" s="43" t="s">
        <v>2698</v>
      </c>
      <c r="D601" s="44">
        <v>11.25</v>
      </c>
      <c r="E601" s="44">
        <v>11.25</v>
      </c>
    </row>
    <row r="602" spans="2:5">
      <c r="B602" s="57" t="s">
        <v>1613</v>
      </c>
      <c r="C602" s="43" t="s">
        <v>2699</v>
      </c>
      <c r="D602" s="44">
        <v>33.75</v>
      </c>
      <c r="E602" s="44">
        <v>33.75</v>
      </c>
    </row>
    <row r="603" spans="2:5" ht="29">
      <c r="B603" s="57" t="s">
        <v>1614</v>
      </c>
      <c r="C603" s="43" t="s">
        <v>1615</v>
      </c>
      <c r="D603" s="44">
        <v>33.75</v>
      </c>
      <c r="E603" s="44">
        <v>33.75</v>
      </c>
    </row>
    <row r="604" spans="2:5">
      <c r="B604" s="57" t="s">
        <v>1616</v>
      </c>
      <c r="C604" s="43" t="s">
        <v>2700</v>
      </c>
      <c r="D604" s="44">
        <v>495</v>
      </c>
      <c r="E604" s="44">
        <v>495</v>
      </c>
    </row>
    <row r="605" spans="2:5">
      <c r="B605" s="57" t="s">
        <v>1617</v>
      </c>
      <c r="C605" s="43" t="s">
        <v>1618</v>
      </c>
      <c r="D605" s="44">
        <v>7.53</v>
      </c>
      <c r="E605" s="44">
        <v>7.53</v>
      </c>
    </row>
    <row r="606" spans="2:5" ht="29">
      <c r="B606" s="57" t="s">
        <v>1619</v>
      </c>
      <c r="C606" s="43" t="s">
        <v>1620</v>
      </c>
      <c r="D606" s="44">
        <v>35.1</v>
      </c>
      <c r="E606" s="44">
        <v>35.1</v>
      </c>
    </row>
    <row r="607" spans="2:5">
      <c r="B607" s="57" t="s">
        <v>1621</v>
      </c>
      <c r="C607" s="43" t="s">
        <v>1622</v>
      </c>
      <c r="D607" s="44">
        <v>1.29</v>
      </c>
      <c r="E607" s="44">
        <v>1.29</v>
      </c>
    </row>
    <row r="608" spans="2:5">
      <c r="B608" s="57" t="s">
        <v>1623</v>
      </c>
      <c r="C608" s="43" t="s">
        <v>1624</v>
      </c>
      <c r="D608" s="44">
        <v>99.56</v>
      </c>
      <c r="E608" s="44">
        <v>99.56</v>
      </c>
    </row>
    <row r="609" spans="2:5">
      <c r="B609" s="57" t="s">
        <v>1625</v>
      </c>
      <c r="C609" s="43" t="s">
        <v>1626</v>
      </c>
      <c r="D609" s="44">
        <v>60.75</v>
      </c>
      <c r="E609" s="44">
        <v>60.75</v>
      </c>
    </row>
    <row r="610" spans="2:5">
      <c r="B610" s="57" t="s">
        <v>1627</v>
      </c>
      <c r="C610" s="43" t="s">
        <v>1628</v>
      </c>
      <c r="D610" s="44">
        <v>1517.62</v>
      </c>
      <c r="E610" s="44">
        <v>1517.62</v>
      </c>
    </row>
    <row r="611" spans="2:5">
      <c r="B611" s="57" t="s">
        <v>1629</v>
      </c>
      <c r="C611" s="43" t="s">
        <v>1630</v>
      </c>
      <c r="D611" s="44">
        <v>1618.87</v>
      </c>
      <c r="E611" s="44">
        <v>1618.87</v>
      </c>
    </row>
    <row r="612" spans="2:5">
      <c r="B612" s="57" t="s">
        <v>1631</v>
      </c>
      <c r="C612" s="43" t="s">
        <v>1632</v>
      </c>
      <c r="D612" s="44">
        <v>1782</v>
      </c>
      <c r="E612" s="44">
        <v>1782</v>
      </c>
    </row>
    <row r="613" spans="2:5">
      <c r="B613" s="57" t="s">
        <v>1633</v>
      </c>
      <c r="C613" s="43" t="s">
        <v>1634</v>
      </c>
      <c r="D613" s="44">
        <v>1257.75</v>
      </c>
      <c r="E613" s="44">
        <v>1257.75</v>
      </c>
    </row>
    <row r="614" spans="2:5">
      <c r="B614" s="57" t="s">
        <v>1635</v>
      </c>
      <c r="C614" s="43" t="s">
        <v>1636</v>
      </c>
      <c r="D614" s="44">
        <v>2426.62</v>
      </c>
      <c r="E614" s="44">
        <v>2426.62</v>
      </c>
    </row>
    <row r="615" spans="2:5">
      <c r="B615" s="57" t="s">
        <v>1637</v>
      </c>
      <c r="C615" s="43" t="s">
        <v>1638</v>
      </c>
      <c r="D615" s="44">
        <v>3434.62</v>
      </c>
      <c r="E615" s="44">
        <v>3434.62</v>
      </c>
    </row>
    <row r="616" spans="2:5" ht="29">
      <c r="B616" s="57" t="s">
        <v>1639</v>
      </c>
      <c r="C616" s="43" t="s">
        <v>1640</v>
      </c>
      <c r="D616" s="44">
        <v>430.87</v>
      </c>
      <c r="E616" s="44">
        <v>430.87</v>
      </c>
    </row>
    <row r="617" spans="2:5" ht="29">
      <c r="B617" s="57" t="s">
        <v>1641</v>
      </c>
      <c r="C617" s="43" t="s">
        <v>1642</v>
      </c>
      <c r="D617" s="44">
        <v>329.51</v>
      </c>
      <c r="E617" s="44">
        <v>329.51</v>
      </c>
    </row>
    <row r="618" spans="2:5" ht="29">
      <c r="B618" s="57" t="s">
        <v>1643</v>
      </c>
      <c r="C618" s="43" t="s">
        <v>1644</v>
      </c>
      <c r="D618" s="44">
        <v>391.5</v>
      </c>
      <c r="E618" s="44">
        <v>391.5</v>
      </c>
    </row>
    <row r="619" spans="2:5">
      <c r="B619" s="57" t="s">
        <v>1645</v>
      </c>
      <c r="C619" s="43" t="s">
        <v>1646</v>
      </c>
      <c r="D619" s="44">
        <v>140.62</v>
      </c>
      <c r="E619" s="44">
        <v>140.62</v>
      </c>
    </row>
    <row r="620" spans="2:5">
      <c r="B620" s="57"/>
    </row>
    <row r="621" spans="2:5">
      <c r="B621" s="57"/>
    </row>
    <row r="622" spans="2:5">
      <c r="B622" s="57" t="s">
        <v>857</v>
      </c>
      <c r="C622" s="43" t="s">
        <v>1647</v>
      </c>
      <c r="D622" s="44">
        <v>0</v>
      </c>
      <c r="E622" s="44">
        <v>0</v>
      </c>
    </row>
    <row r="623" spans="2:5">
      <c r="B623" s="57" t="s">
        <v>1648</v>
      </c>
      <c r="C623" s="43" t="s">
        <v>1649</v>
      </c>
      <c r="D623" s="44">
        <v>0</v>
      </c>
      <c r="E623" s="44">
        <v>0</v>
      </c>
    </row>
    <row r="624" spans="2:5">
      <c r="B624" s="57"/>
    </row>
    <row r="625" spans="2:5">
      <c r="B625" s="57"/>
    </row>
    <row r="626" spans="2:5">
      <c r="B626" s="57" t="s">
        <v>1652</v>
      </c>
      <c r="C626" s="43" t="s">
        <v>1653</v>
      </c>
      <c r="D626" s="44">
        <v>6.95</v>
      </c>
      <c r="E626" s="44">
        <v>6.95</v>
      </c>
    </row>
    <row r="627" spans="2:5">
      <c r="B627" s="57" t="s">
        <v>1650</v>
      </c>
      <c r="C627" s="43" t="s">
        <v>2860</v>
      </c>
      <c r="D627" s="44">
        <v>6.95</v>
      </c>
      <c r="E627" s="44">
        <v>6.95</v>
      </c>
    </row>
    <row r="628" spans="2:5">
      <c r="B628" s="57" t="s">
        <v>1651</v>
      </c>
      <c r="C628" s="43" t="s">
        <v>2861</v>
      </c>
      <c r="D628" s="44">
        <v>6.95</v>
      </c>
      <c r="E628" s="44">
        <v>6.95</v>
      </c>
    </row>
    <row r="629" spans="2:5">
      <c r="B629" s="57"/>
    </row>
    <row r="630" spans="2:5">
      <c r="B630" s="57"/>
    </row>
    <row r="631" spans="2:5">
      <c r="B631" s="57" t="s">
        <v>1654</v>
      </c>
      <c r="C631" s="43" t="s">
        <v>1655</v>
      </c>
      <c r="D631" s="44">
        <v>0</v>
      </c>
      <c r="E631" s="44">
        <v>0</v>
      </c>
    </row>
    <row r="632" spans="2:5">
      <c r="B632" s="57" t="s">
        <v>1656</v>
      </c>
      <c r="C632" s="43" t="s">
        <v>1657</v>
      </c>
      <c r="D632" s="44">
        <v>0</v>
      </c>
      <c r="E632" s="44">
        <v>0</v>
      </c>
    </row>
    <row r="633" spans="2:5">
      <c r="B633" s="57" t="s">
        <v>1658</v>
      </c>
      <c r="C633" s="43" t="s">
        <v>1659</v>
      </c>
      <c r="D633" s="44">
        <v>0</v>
      </c>
      <c r="E633" s="44">
        <v>0</v>
      </c>
    </row>
    <row r="634" spans="2:5">
      <c r="B634" s="57" t="s">
        <v>1660</v>
      </c>
      <c r="C634" s="43" t="s">
        <v>1661</v>
      </c>
      <c r="D634" s="44">
        <v>0</v>
      </c>
      <c r="E634" s="44">
        <v>0</v>
      </c>
    </row>
    <row r="635" spans="2:5">
      <c r="B635" s="57" t="s">
        <v>1662</v>
      </c>
      <c r="C635" s="43" t="s">
        <v>1663</v>
      </c>
      <c r="D635" s="44">
        <v>0</v>
      </c>
      <c r="E635" s="44">
        <v>0</v>
      </c>
    </row>
    <row r="636" spans="2:5">
      <c r="B636" s="57" t="s">
        <v>1664</v>
      </c>
      <c r="C636" s="43" t="s">
        <v>1665</v>
      </c>
      <c r="D636" s="44">
        <v>0</v>
      </c>
      <c r="E636" s="44">
        <v>0</v>
      </c>
    </row>
    <row r="637" spans="2:5">
      <c r="B637" s="57" t="s">
        <v>1666</v>
      </c>
      <c r="C637" s="43" t="s">
        <v>1667</v>
      </c>
      <c r="D637" s="44">
        <v>0</v>
      </c>
      <c r="E637" s="44">
        <v>0</v>
      </c>
    </row>
    <row r="638" spans="2:5">
      <c r="B638" s="57" t="s">
        <v>1668</v>
      </c>
      <c r="C638" s="43" t="s">
        <v>1669</v>
      </c>
      <c r="D638" s="44">
        <v>9.75</v>
      </c>
      <c r="E638" s="44">
        <v>0</v>
      </c>
    </row>
    <row r="639" spans="2:5">
      <c r="B639" s="57" t="s">
        <v>1670</v>
      </c>
      <c r="C639" s="43" t="s">
        <v>1671</v>
      </c>
      <c r="D639" s="44">
        <v>0</v>
      </c>
      <c r="E639" s="44">
        <v>0</v>
      </c>
    </row>
    <row r="640" spans="2:5">
      <c r="B640" s="57" t="s">
        <v>1672</v>
      </c>
      <c r="C640" s="43" t="s">
        <v>1673</v>
      </c>
      <c r="D640" s="44">
        <v>0</v>
      </c>
      <c r="E640" s="44">
        <v>0</v>
      </c>
    </row>
    <row r="641" spans="2:5">
      <c r="B641" s="57" t="s">
        <v>1954</v>
      </c>
      <c r="C641" s="43" t="s">
        <v>2862</v>
      </c>
      <c r="D641" s="44">
        <v>0</v>
      </c>
      <c r="E641" s="44">
        <v>0</v>
      </c>
    </row>
    <row r="642" spans="2:5">
      <c r="B642" s="57" t="s">
        <v>1674</v>
      </c>
      <c r="C642" s="43" t="s">
        <v>1675</v>
      </c>
      <c r="D642" s="44">
        <v>0</v>
      </c>
      <c r="E642" s="44">
        <v>0</v>
      </c>
    </row>
    <row r="643" spans="2:5">
      <c r="B643" s="57" t="s">
        <v>1676</v>
      </c>
      <c r="C643" s="43" t="s">
        <v>1677</v>
      </c>
      <c r="D643" s="44">
        <v>0</v>
      </c>
      <c r="E643" s="44">
        <v>0</v>
      </c>
    </row>
    <row r="644" spans="2:5">
      <c r="B644" s="57" t="s">
        <v>2863</v>
      </c>
      <c r="C644" s="43" t="s">
        <v>2864</v>
      </c>
      <c r="D644" s="44">
        <v>0</v>
      </c>
      <c r="E644" s="44">
        <v>0</v>
      </c>
    </row>
    <row r="645" spans="2:5">
      <c r="B645" s="57"/>
    </row>
    <row r="646" spans="2:5">
      <c r="B646" s="57" t="s">
        <v>857</v>
      </c>
      <c r="C646" s="43" t="s">
        <v>1678</v>
      </c>
      <c r="D646" s="44">
        <v>0</v>
      </c>
      <c r="E646" s="44">
        <v>0</v>
      </c>
    </row>
    <row r="647" spans="2:5">
      <c r="B647" s="57" t="s">
        <v>1679</v>
      </c>
      <c r="C647" s="43" t="s">
        <v>1680</v>
      </c>
      <c r="D647" s="44">
        <v>0</v>
      </c>
      <c r="E647" s="44">
        <v>0</v>
      </c>
    </row>
    <row r="648" spans="2:5">
      <c r="B648" s="57" t="s">
        <v>1681</v>
      </c>
      <c r="C648" s="43" t="s">
        <v>1682</v>
      </c>
      <c r="D648" s="44">
        <v>0</v>
      </c>
      <c r="E648" s="44">
        <v>0</v>
      </c>
    </row>
    <row r="649" spans="2:5">
      <c r="B649" s="57" t="s">
        <v>1683</v>
      </c>
      <c r="C649" s="43" t="s">
        <v>1684</v>
      </c>
      <c r="D649" s="44">
        <v>0</v>
      </c>
      <c r="E649" s="44">
        <v>0</v>
      </c>
    </row>
    <row r="650" spans="2:5">
      <c r="B650" s="57" t="s">
        <v>1685</v>
      </c>
      <c r="C650" s="43" t="s">
        <v>1686</v>
      </c>
      <c r="D650" s="44">
        <v>0</v>
      </c>
      <c r="E650" s="44">
        <v>0</v>
      </c>
    </row>
    <row r="651" spans="2:5">
      <c r="B651" s="57" t="s">
        <v>1687</v>
      </c>
      <c r="C651" s="43" t="s">
        <v>1688</v>
      </c>
      <c r="D651" s="44">
        <v>0</v>
      </c>
      <c r="E651" s="44">
        <v>0</v>
      </c>
    </row>
    <row r="652" spans="2:5">
      <c r="B652" s="57" t="s">
        <v>1689</v>
      </c>
      <c r="C652" s="43" t="s">
        <v>1690</v>
      </c>
      <c r="D652" s="44">
        <v>0</v>
      </c>
      <c r="E652" s="44">
        <v>0</v>
      </c>
    </row>
    <row r="653" spans="2:5">
      <c r="B653" s="57" t="s">
        <v>1691</v>
      </c>
      <c r="C653" s="43" t="s">
        <v>1692</v>
      </c>
      <c r="D653" s="44">
        <v>0</v>
      </c>
      <c r="E653" s="44">
        <v>0</v>
      </c>
    </row>
    <row r="654" spans="2:5">
      <c r="B654" s="57" t="s">
        <v>1693</v>
      </c>
      <c r="C654" s="43" t="s">
        <v>1694</v>
      </c>
      <c r="D654" s="44">
        <v>0</v>
      </c>
      <c r="E654" s="44">
        <v>0</v>
      </c>
    </row>
    <row r="655" spans="2:5">
      <c r="B655" s="57" t="s">
        <v>1695</v>
      </c>
      <c r="C655" s="43" t="s">
        <v>1696</v>
      </c>
      <c r="D655" s="44">
        <v>0</v>
      </c>
      <c r="E655" s="44">
        <v>0</v>
      </c>
    </row>
    <row r="656" spans="2:5">
      <c r="B656" s="57" t="s">
        <v>1697</v>
      </c>
      <c r="C656" s="43" t="s">
        <v>1698</v>
      </c>
      <c r="D656" s="44">
        <v>0</v>
      </c>
      <c r="E656" s="44">
        <v>0</v>
      </c>
    </row>
    <row r="657" spans="2:5">
      <c r="B657" s="57" t="s">
        <v>1699</v>
      </c>
      <c r="C657" s="43" t="s">
        <v>1700</v>
      </c>
      <c r="D657" s="44">
        <v>0</v>
      </c>
      <c r="E657" s="44">
        <v>0</v>
      </c>
    </row>
    <row r="658" spans="2:5">
      <c r="B658" s="57" t="s">
        <v>1701</v>
      </c>
      <c r="C658" s="43" t="s">
        <v>1702</v>
      </c>
      <c r="D658" s="44">
        <v>0</v>
      </c>
      <c r="E658" s="44">
        <v>0</v>
      </c>
    </row>
    <row r="659" spans="2:5">
      <c r="B659" s="57" t="s">
        <v>1703</v>
      </c>
      <c r="C659" s="43" t="s">
        <v>1704</v>
      </c>
      <c r="D659" s="44">
        <v>0</v>
      </c>
      <c r="E659" s="44">
        <v>0</v>
      </c>
    </row>
    <row r="660" spans="2:5">
      <c r="B660" s="57" t="s">
        <v>1705</v>
      </c>
      <c r="C660" s="43" t="s">
        <v>1706</v>
      </c>
      <c r="D660" s="44">
        <v>0</v>
      </c>
      <c r="E660" s="44">
        <v>0</v>
      </c>
    </row>
    <row r="661" spans="2:5">
      <c r="B661" s="57" t="s">
        <v>1707</v>
      </c>
      <c r="C661" s="43" t="s">
        <v>1708</v>
      </c>
      <c r="D661" s="44">
        <v>0</v>
      </c>
      <c r="E661" s="44">
        <v>0</v>
      </c>
    </row>
    <row r="662" spans="2:5">
      <c r="B662" s="57" t="s">
        <v>1709</v>
      </c>
      <c r="C662" s="43" t="s">
        <v>1710</v>
      </c>
      <c r="D662" s="44">
        <v>0</v>
      </c>
      <c r="E662" s="44">
        <v>0</v>
      </c>
    </row>
    <row r="663" spans="2:5">
      <c r="B663" s="57" t="s">
        <v>1711</v>
      </c>
      <c r="C663" s="43" t="s">
        <v>1712</v>
      </c>
      <c r="D663" s="44">
        <v>0</v>
      </c>
      <c r="E663" s="44">
        <v>0</v>
      </c>
    </row>
    <row r="664" spans="2:5">
      <c r="B664" s="57" t="s">
        <v>1713</v>
      </c>
      <c r="C664" s="43" t="s">
        <v>1714</v>
      </c>
      <c r="D664" s="44">
        <v>0</v>
      </c>
      <c r="E664" s="44">
        <v>0</v>
      </c>
    </row>
    <row r="665" spans="2:5">
      <c r="B665" s="57" t="s">
        <v>1715</v>
      </c>
      <c r="C665" s="43" t="s">
        <v>1716</v>
      </c>
      <c r="D665" s="44">
        <v>0</v>
      </c>
      <c r="E665" s="44">
        <v>0</v>
      </c>
    </row>
    <row r="666" spans="2:5">
      <c r="B666" s="57" t="s">
        <v>1717</v>
      </c>
      <c r="C666" s="43" t="s">
        <v>1718</v>
      </c>
      <c r="D666" s="44">
        <v>0</v>
      </c>
      <c r="E666" s="44">
        <v>0</v>
      </c>
    </row>
    <row r="667" spans="2:5">
      <c r="B667" s="57" t="s">
        <v>1719</v>
      </c>
      <c r="C667" s="43" t="s">
        <v>1720</v>
      </c>
      <c r="D667" s="44">
        <v>0</v>
      </c>
      <c r="E667" s="44">
        <v>0</v>
      </c>
    </row>
    <row r="668" spans="2:5">
      <c r="B668" s="57" t="s">
        <v>1721</v>
      </c>
      <c r="C668" s="43" t="s">
        <v>1722</v>
      </c>
      <c r="D668" s="44">
        <v>0</v>
      </c>
      <c r="E668" s="44">
        <v>0</v>
      </c>
    </row>
    <row r="669" spans="2:5">
      <c r="B669" s="57" t="s">
        <v>1723</v>
      </c>
      <c r="C669" s="43" t="s">
        <v>1724</v>
      </c>
      <c r="D669" s="44">
        <v>0</v>
      </c>
      <c r="E669" s="44">
        <v>0</v>
      </c>
    </row>
    <row r="670" spans="2:5">
      <c r="B670" s="57" t="s">
        <v>1725</v>
      </c>
      <c r="C670" s="43" t="s">
        <v>1726</v>
      </c>
      <c r="D670" s="44">
        <v>0</v>
      </c>
      <c r="E670" s="44">
        <v>0</v>
      </c>
    </row>
    <row r="671" spans="2:5">
      <c r="B671" s="57" t="s">
        <v>1727</v>
      </c>
      <c r="C671" s="43" t="s">
        <v>1728</v>
      </c>
      <c r="D671" s="44">
        <v>0</v>
      </c>
      <c r="E671" s="44">
        <v>0</v>
      </c>
    </row>
    <row r="672" spans="2:5">
      <c r="B672" s="57" t="s">
        <v>1729</v>
      </c>
      <c r="C672" s="43" t="s">
        <v>1730</v>
      </c>
      <c r="D672" s="44">
        <v>0</v>
      </c>
      <c r="E672" s="44">
        <v>0</v>
      </c>
    </row>
    <row r="673" spans="2:5">
      <c r="B673" s="57" t="s">
        <v>1731</v>
      </c>
      <c r="C673" s="43" t="s">
        <v>1732</v>
      </c>
      <c r="D673" s="44">
        <v>0</v>
      </c>
      <c r="E673" s="44">
        <v>0</v>
      </c>
    </row>
    <row r="674" spans="2:5">
      <c r="B674" s="57" t="s">
        <v>1733</v>
      </c>
      <c r="C674" s="43" t="s">
        <v>1734</v>
      </c>
      <c r="D674" s="44">
        <v>0</v>
      </c>
      <c r="E674" s="44">
        <v>0</v>
      </c>
    </row>
    <row r="675" spans="2:5">
      <c r="B675" s="57" t="s">
        <v>1735</v>
      </c>
      <c r="C675" s="43" t="s">
        <v>1736</v>
      </c>
      <c r="D675" s="44">
        <v>0</v>
      </c>
      <c r="E675" s="44">
        <v>0</v>
      </c>
    </row>
    <row r="676" spans="2:5">
      <c r="B676" s="57" t="s">
        <v>1737</v>
      </c>
      <c r="C676" s="43" t="s">
        <v>1738</v>
      </c>
      <c r="D676" s="44">
        <v>0</v>
      </c>
      <c r="E676" s="44">
        <v>0</v>
      </c>
    </row>
    <row r="677" spans="2:5">
      <c r="B677" s="57" t="s">
        <v>1739</v>
      </c>
      <c r="C677" s="43" t="s">
        <v>1740</v>
      </c>
      <c r="D677" s="44">
        <v>0</v>
      </c>
      <c r="E677" s="44">
        <v>0</v>
      </c>
    </row>
    <row r="678" spans="2:5">
      <c r="B678" s="57" t="s">
        <v>1741</v>
      </c>
      <c r="C678" s="43" t="s">
        <v>1742</v>
      </c>
      <c r="D678" s="44">
        <v>0</v>
      </c>
      <c r="E678" s="44">
        <v>0</v>
      </c>
    </row>
    <row r="679" spans="2:5">
      <c r="B679" s="57" t="s">
        <v>1743</v>
      </c>
      <c r="C679" s="43" t="s">
        <v>1744</v>
      </c>
      <c r="D679" s="44">
        <v>0</v>
      </c>
      <c r="E679" s="44">
        <v>0</v>
      </c>
    </row>
    <row r="680" spans="2:5">
      <c r="B680" s="57" t="s">
        <v>1745</v>
      </c>
      <c r="C680" s="43" t="s">
        <v>1746</v>
      </c>
      <c r="D680" s="44">
        <v>0</v>
      </c>
      <c r="E680" s="44">
        <v>0</v>
      </c>
    </row>
    <row r="681" spans="2:5">
      <c r="B681" s="57" t="s">
        <v>1747</v>
      </c>
      <c r="C681" s="43" t="s">
        <v>1748</v>
      </c>
      <c r="D681" s="44">
        <v>0</v>
      </c>
      <c r="E681" s="44">
        <v>0</v>
      </c>
    </row>
    <row r="682" spans="2:5">
      <c r="B682" s="57" t="s">
        <v>1749</v>
      </c>
      <c r="C682" s="43" t="s">
        <v>1750</v>
      </c>
      <c r="D682" s="44">
        <v>0</v>
      </c>
      <c r="E682" s="44">
        <v>0</v>
      </c>
    </row>
    <row r="683" spans="2:5">
      <c r="B683" s="57" t="s">
        <v>1751</v>
      </c>
      <c r="C683" s="43" t="s">
        <v>1752</v>
      </c>
      <c r="D683" s="44">
        <v>0</v>
      </c>
      <c r="E683" s="44">
        <v>0</v>
      </c>
    </row>
    <row r="684" spans="2:5">
      <c r="B684" s="57" t="s">
        <v>1753</v>
      </c>
      <c r="C684" s="43" t="s">
        <v>1754</v>
      </c>
      <c r="D684" s="44">
        <v>0</v>
      </c>
      <c r="E684" s="44">
        <v>0</v>
      </c>
    </row>
    <row r="685" spans="2:5">
      <c r="B685" s="57" t="s">
        <v>1755</v>
      </c>
      <c r="C685" s="43" t="s">
        <v>1756</v>
      </c>
      <c r="D685" s="44">
        <v>0</v>
      </c>
      <c r="E685" s="44">
        <v>0</v>
      </c>
    </row>
    <row r="686" spans="2:5">
      <c r="B686" s="57" t="s">
        <v>1757</v>
      </c>
      <c r="C686" s="43" t="s">
        <v>1758</v>
      </c>
      <c r="D686" s="44">
        <v>0</v>
      </c>
      <c r="E686" s="44">
        <v>0</v>
      </c>
    </row>
    <row r="687" spans="2:5">
      <c r="B687" s="57" t="s">
        <v>1759</v>
      </c>
      <c r="C687" s="43" t="s">
        <v>1760</v>
      </c>
      <c r="D687" s="44">
        <v>0</v>
      </c>
      <c r="E687" s="44">
        <v>0</v>
      </c>
    </row>
    <row r="688" spans="2:5">
      <c r="B688" s="57" t="s">
        <v>1761</v>
      </c>
      <c r="C688" s="43" t="s">
        <v>1762</v>
      </c>
      <c r="D688" s="44">
        <v>0</v>
      </c>
      <c r="E688" s="44">
        <v>0</v>
      </c>
    </row>
    <row r="689" spans="2:5">
      <c r="B689" s="57" t="s">
        <v>1763</v>
      </c>
      <c r="C689" s="43" t="s">
        <v>1764</v>
      </c>
      <c r="D689" s="44">
        <v>0</v>
      </c>
      <c r="E689" s="44">
        <v>0</v>
      </c>
    </row>
    <row r="690" spans="2:5">
      <c r="B690" s="57" t="s">
        <v>1765</v>
      </c>
      <c r="C690" s="43" t="s">
        <v>1766</v>
      </c>
      <c r="D690" s="44">
        <v>0</v>
      </c>
      <c r="E690" s="44">
        <v>0</v>
      </c>
    </row>
    <row r="691" spans="2:5">
      <c r="B691" s="57" t="s">
        <v>1767</v>
      </c>
      <c r="C691" s="43" t="s">
        <v>1768</v>
      </c>
      <c r="D691" s="44">
        <v>0</v>
      </c>
      <c r="E691" s="44">
        <v>0</v>
      </c>
    </row>
    <row r="692" spans="2:5">
      <c r="B692" s="57" t="s">
        <v>1769</v>
      </c>
      <c r="C692" s="43" t="s">
        <v>1770</v>
      </c>
      <c r="D692" s="44">
        <v>0</v>
      </c>
      <c r="E692" s="44">
        <v>0</v>
      </c>
    </row>
    <row r="693" spans="2:5">
      <c r="B693" s="57" t="s">
        <v>1771</v>
      </c>
      <c r="C693" s="43" t="s">
        <v>1772</v>
      </c>
      <c r="D693" s="44">
        <v>0</v>
      </c>
      <c r="E693" s="44">
        <v>0</v>
      </c>
    </row>
    <row r="694" spans="2:5">
      <c r="B694" s="57" t="s">
        <v>1773</v>
      </c>
      <c r="C694" s="43" t="s">
        <v>1774</v>
      </c>
      <c r="D694" s="44">
        <v>0</v>
      </c>
      <c r="E694" s="44">
        <v>0</v>
      </c>
    </row>
    <row r="695" spans="2:5">
      <c r="B695" s="57" t="s">
        <v>1775</v>
      </c>
      <c r="C695" s="43" t="s">
        <v>1776</v>
      </c>
      <c r="D695" s="44">
        <v>0</v>
      </c>
      <c r="E695" s="44">
        <v>0</v>
      </c>
    </row>
    <row r="696" spans="2:5">
      <c r="B696" s="57" t="s">
        <v>1777</v>
      </c>
      <c r="C696" s="43" t="s">
        <v>1778</v>
      </c>
      <c r="D696" s="44">
        <v>0</v>
      </c>
      <c r="E696" s="44">
        <v>0</v>
      </c>
    </row>
    <row r="697" spans="2:5">
      <c r="B697" s="57" t="s">
        <v>1779</v>
      </c>
      <c r="C697" s="43" t="s">
        <v>1780</v>
      </c>
      <c r="D697" s="44">
        <v>0</v>
      </c>
      <c r="E697" s="44">
        <v>0</v>
      </c>
    </row>
    <row r="698" spans="2:5">
      <c r="B698" s="57" t="s">
        <v>1781</v>
      </c>
      <c r="C698" s="43" t="s">
        <v>1782</v>
      </c>
      <c r="D698" s="44">
        <v>0</v>
      </c>
      <c r="E698" s="44">
        <v>0</v>
      </c>
    </row>
    <row r="699" spans="2:5">
      <c r="B699" s="57" t="s">
        <v>1783</v>
      </c>
      <c r="C699" s="43" t="s">
        <v>1784</v>
      </c>
      <c r="D699" s="44">
        <v>0</v>
      </c>
      <c r="E699" s="44">
        <v>0</v>
      </c>
    </row>
    <row r="700" spans="2:5">
      <c r="B700" s="57"/>
    </row>
    <row r="701" spans="2:5">
      <c r="B701" s="57" t="s">
        <v>857</v>
      </c>
      <c r="C701" s="43" t="s">
        <v>1785</v>
      </c>
      <c r="D701" s="44">
        <v>0</v>
      </c>
      <c r="E701" s="44">
        <v>0</v>
      </c>
    </row>
    <row r="702" spans="2:5">
      <c r="B702" s="57" t="s">
        <v>1786</v>
      </c>
      <c r="C702" s="43" t="s">
        <v>1787</v>
      </c>
      <c r="D702" s="44">
        <v>0</v>
      </c>
      <c r="E702" s="44">
        <v>0</v>
      </c>
    </row>
    <row r="703" spans="2:5">
      <c r="B703" s="57" t="s">
        <v>1681</v>
      </c>
      <c r="C703" s="43" t="s">
        <v>1788</v>
      </c>
      <c r="D703" s="44">
        <v>6090</v>
      </c>
      <c r="E703" s="44">
        <v>8375</v>
      </c>
    </row>
    <row r="704" spans="2:5">
      <c r="B704" s="57" t="s">
        <v>1679</v>
      </c>
      <c r="C704" s="43" t="s">
        <v>1789</v>
      </c>
      <c r="D704" s="44">
        <v>7325</v>
      </c>
      <c r="E704" s="44">
        <v>11655</v>
      </c>
    </row>
    <row r="705" spans="2:5">
      <c r="B705" s="57" t="s">
        <v>1683</v>
      </c>
      <c r="C705" s="43" t="s">
        <v>1790</v>
      </c>
      <c r="D705" s="44">
        <v>4310</v>
      </c>
      <c r="E705" s="44">
        <v>5930</v>
      </c>
    </row>
    <row r="706" spans="2:5">
      <c r="B706" s="57" t="s">
        <v>1685</v>
      </c>
      <c r="C706" s="43" t="s">
        <v>1791</v>
      </c>
      <c r="D706" s="44">
        <v>9</v>
      </c>
      <c r="E706" s="44">
        <v>1235</v>
      </c>
    </row>
    <row r="707" spans="2:5">
      <c r="B707" s="57" t="s">
        <v>1687</v>
      </c>
      <c r="C707" s="43" t="s">
        <v>1792</v>
      </c>
      <c r="D707" s="44">
        <v>4310</v>
      </c>
      <c r="E707" s="44">
        <v>5930</v>
      </c>
    </row>
    <row r="708" spans="2:5">
      <c r="B708" s="57" t="s">
        <v>1689</v>
      </c>
      <c r="C708" s="43" t="s">
        <v>1793</v>
      </c>
      <c r="D708" s="44">
        <v>900</v>
      </c>
      <c r="E708" s="44">
        <v>1235</v>
      </c>
    </row>
    <row r="709" spans="2:5">
      <c r="B709" s="57" t="s">
        <v>1691</v>
      </c>
      <c r="C709" s="43" t="s">
        <v>1794</v>
      </c>
      <c r="D709" s="44">
        <v>900</v>
      </c>
      <c r="E709" s="44">
        <v>1235</v>
      </c>
    </row>
    <row r="710" spans="2:5">
      <c r="B710" s="57" t="s">
        <v>1693</v>
      </c>
      <c r="C710" s="43" t="s">
        <v>1795</v>
      </c>
      <c r="D710" s="44">
        <v>900</v>
      </c>
      <c r="E710" s="44">
        <v>1235</v>
      </c>
    </row>
    <row r="711" spans="2:5">
      <c r="B711" s="57" t="s">
        <v>1695</v>
      </c>
      <c r="C711" s="43" t="s">
        <v>1796</v>
      </c>
      <c r="D711" s="44">
        <v>900</v>
      </c>
      <c r="E711" s="44">
        <v>1235</v>
      </c>
    </row>
    <row r="712" spans="2:5">
      <c r="B712" s="57" t="s">
        <v>1697</v>
      </c>
      <c r="C712" s="43" t="s">
        <v>1797</v>
      </c>
      <c r="D712" s="44">
        <v>1235</v>
      </c>
      <c r="E712" s="44">
        <v>1235</v>
      </c>
    </row>
    <row r="713" spans="2:5">
      <c r="B713" s="57" t="s">
        <v>1699</v>
      </c>
      <c r="C713" s="43" t="s">
        <v>1798</v>
      </c>
      <c r="D713" s="44">
        <v>900</v>
      </c>
      <c r="E713" s="44">
        <v>1235</v>
      </c>
    </row>
    <row r="714" spans="2:5">
      <c r="B714" s="57" t="s">
        <v>1701</v>
      </c>
      <c r="C714" s="43" t="s">
        <v>1799</v>
      </c>
      <c r="D714" s="44">
        <v>900</v>
      </c>
      <c r="E714" s="44">
        <v>1235</v>
      </c>
    </row>
    <row r="715" spans="2:5">
      <c r="B715" s="57" t="s">
        <v>1703</v>
      </c>
      <c r="C715" s="43" t="s">
        <v>1800</v>
      </c>
      <c r="D715" s="44">
        <v>900</v>
      </c>
      <c r="E715" s="44">
        <v>1235</v>
      </c>
    </row>
    <row r="716" spans="2:5">
      <c r="B716" s="57" t="s">
        <v>1705</v>
      </c>
      <c r="C716" s="43" t="s">
        <v>1801</v>
      </c>
      <c r="D716" s="44">
        <v>900</v>
      </c>
      <c r="E716" s="44">
        <v>1235</v>
      </c>
    </row>
    <row r="717" spans="2:5">
      <c r="B717" s="57" t="s">
        <v>1707</v>
      </c>
      <c r="C717" s="43" t="s">
        <v>1802</v>
      </c>
      <c r="D717" s="44">
        <v>900</v>
      </c>
      <c r="E717" s="44">
        <v>1235</v>
      </c>
    </row>
    <row r="718" spans="2:5">
      <c r="B718" s="57" t="s">
        <v>1709</v>
      </c>
      <c r="C718" s="43" t="s">
        <v>1803</v>
      </c>
      <c r="D718" s="44">
        <v>900</v>
      </c>
      <c r="E718" s="44">
        <v>1235</v>
      </c>
    </row>
    <row r="719" spans="2:5">
      <c r="B719" s="57" t="s">
        <v>1711</v>
      </c>
      <c r="C719" s="43" t="s">
        <v>1804</v>
      </c>
      <c r="D719" s="44">
        <v>900</v>
      </c>
      <c r="E719" s="44">
        <v>1235</v>
      </c>
    </row>
    <row r="720" spans="2:5">
      <c r="B720" s="57" t="s">
        <v>1713</v>
      </c>
      <c r="C720" s="43" t="s">
        <v>1805</v>
      </c>
      <c r="D720" s="44">
        <v>900</v>
      </c>
      <c r="E720" s="44">
        <v>1235</v>
      </c>
    </row>
    <row r="721" spans="2:5">
      <c r="B721" s="57" t="s">
        <v>1715</v>
      </c>
      <c r="C721" s="43" t="s">
        <v>1806</v>
      </c>
      <c r="D721" s="44">
        <v>0</v>
      </c>
      <c r="E721" s="44">
        <v>0</v>
      </c>
    </row>
    <row r="722" spans="2:5">
      <c r="B722" s="57" t="s">
        <v>1741</v>
      </c>
      <c r="C722" s="43" t="s">
        <v>1807</v>
      </c>
      <c r="D722" s="44">
        <v>2400</v>
      </c>
      <c r="E722" s="44">
        <v>3300</v>
      </c>
    </row>
    <row r="723" spans="2:5">
      <c r="B723" s="57" t="s">
        <v>1743</v>
      </c>
      <c r="C723" s="43" t="s">
        <v>1808</v>
      </c>
      <c r="D723" s="44">
        <v>805</v>
      </c>
      <c r="E723" s="44">
        <v>1110</v>
      </c>
    </row>
    <row r="724" spans="2:5">
      <c r="B724" s="57" t="s">
        <v>1745</v>
      </c>
      <c r="C724" s="43" t="s">
        <v>1809</v>
      </c>
      <c r="D724" s="44">
        <v>805</v>
      </c>
      <c r="E724" s="44">
        <v>1110</v>
      </c>
    </row>
    <row r="725" spans="2:5">
      <c r="B725" s="57" t="s">
        <v>1747</v>
      </c>
      <c r="C725" s="43" t="s">
        <v>1810</v>
      </c>
      <c r="D725" s="44">
        <v>805</v>
      </c>
      <c r="E725" s="44">
        <v>1110</v>
      </c>
    </row>
    <row r="726" spans="2:5">
      <c r="B726" s="57" t="s">
        <v>1749</v>
      </c>
      <c r="C726" s="43" t="s">
        <v>1811</v>
      </c>
      <c r="D726" s="44">
        <v>805</v>
      </c>
      <c r="E726" s="44">
        <v>1110</v>
      </c>
    </row>
    <row r="727" spans="2:5">
      <c r="B727" s="57" t="s">
        <v>1751</v>
      </c>
      <c r="C727" s="43" t="s">
        <v>1812</v>
      </c>
      <c r="D727" s="44">
        <v>805</v>
      </c>
      <c r="E727" s="44">
        <v>1100</v>
      </c>
    </row>
    <row r="728" spans="2:5">
      <c r="B728" s="57" t="s">
        <v>1753</v>
      </c>
      <c r="C728" s="43" t="s">
        <v>1813</v>
      </c>
      <c r="D728" s="44">
        <v>2929</v>
      </c>
      <c r="E728" s="44">
        <v>4030</v>
      </c>
    </row>
    <row r="729" spans="2:5">
      <c r="B729" s="57" t="s">
        <v>1755</v>
      </c>
      <c r="C729" s="43" t="s">
        <v>1814</v>
      </c>
      <c r="D729" s="44">
        <v>2590</v>
      </c>
      <c r="E729" s="44">
        <v>3565</v>
      </c>
    </row>
    <row r="730" spans="2:5">
      <c r="B730" s="57" t="s">
        <v>1757</v>
      </c>
      <c r="C730" s="43" t="s">
        <v>1815</v>
      </c>
      <c r="D730" s="44">
        <v>2590</v>
      </c>
      <c r="E730" s="44">
        <v>3565</v>
      </c>
    </row>
    <row r="731" spans="2:5">
      <c r="B731" s="57" t="s">
        <v>1759</v>
      </c>
      <c r="C731" s="43" t="s">
        <v>1816</v>
      </c>
      <c r="D731" s="44">
        <v>2590</v>
      </c>
      <c r="E731" s="44">
        <v>3565</v>
      </c>
    </row>
    <row r="732" spans="2:5">
      <c r="B732" s="57" t="s">
        <v>1761</v>
      </c>
      <c r="C732" s="43" t="s">
        <v>1817</v>
      </c>
      <c r="D732" s="44">
        <v>0</v>
      </c>
      <c r="E732" s="44">
        <v>0</v>
      </c>
    </row>
    <row r="733" spans="2:5">
      <c r="B733" s="57" t="s">
        <v>1763</v>
      </c>
      <c r="C733" s="43" t="s">
        <v>1818</v>
      </c>
      <c r="D733" s="44">
        <v>0</v>
      </c>
      <c r="E733" s="44">
        <v>0</v>
      </c>
    </row>
    <row r="734" spans="2:5">
      <c r="B734" s="57" t="s">
        <v>1765</v>
      </c>
      <c r="C734" s="43" t="s">
        <v>1819</v>
      </c>
      <c r="D734" s="44">
        <v>1123</v>
      </c>
      <c r="E734" s="44">
        <v>1545</v>
      </c>
    </row>
    <row r="735" spans="2:5">
      <c r="B735" s="57" t="s">
        <v>1767</v>
      </c>
      <c r="C735" s="43" t="s">
        <v>1820</v>
      </c>
      <c r="D735" s="44">
        <v>840</v>
      </c>
      <c r="E735" s="44">
        <v>1150</v>
      </c>
    </row>
    <row r="736" spans="2:5">
      <c r="B736" s="57" t="s">
        <v>1769</v>
      </c>
      <c r="C736" s="43" t="s">
        <v>1821</v>
      </c>
      <c r="D736" s="44">
        <v>840</v>
      </c>
      <c r="E736" s="44">
        <v>1150</v>
      </c>
    </row>
    <row r="737" spans="2:5">
      <c r="B737" s="57" t="s">
        <v>1771</v>
      </c>
      <c r="C737" s="43" t="s">
        <v>1822</v>
      </c>
      <c r="D737" s="44">
        <v>840</v>
      </c>
      <c r="E737" s="44">
        <v>1150</v>
      </c>
    </row>
    <row r="738" spans="2:5">
      <c r="B738" s="57" t="s">
        <v>1773</v>
      </c>
      <c r="C738" s="43" t="s">
        <v>1823</v>
      </c>
      <c r="D738" s="44">
        <v>1123</v>
      </c>
      <c r="E738" s="44">
        <v>1545</v>
      </c>
    </row>
    <row r="739" spans="2:5">
      <c r="B739" s="57" t="s">
        <v>1775</v>
      </c>
      <c r="C739" s="43" t="s">
        <v>1824</v>
      </c>
      <c r="D739" s="44">
        <v>840</v>
      </c>
      <c r="E739" s="44">
        <v>1150</v>
      </c>
    </row>
    <row r="740" spans="2:5">
      <c r="B740" s="57" t="s">
        <v>1777</v>
      </c>
      <c r="C740" s="43" t="s">
        <v>1825</v>
      </c>
      <c r="D740" s="44">
        <v>840</v>
      </c>
      <c r="E740" s="44">
        <v>1150</v>
      </c>
    </row>
    <row r="741" spans="2:5">
      <c r="B741" s="57" t="s">
        <v>1779</v>
      </c>
      <c r="C741" s="43" t="s">
        <v>1826</v>
      </c>
      <c r="D741" s="44">
        <v>0</v>
      </c>
      <c r="E741" s="44">
        <v>0</v>
      </c>
    </row>
    <row r="742" spans="2:5">
      <c r="B742" s="57" t="s">
        <v>1781</v>
      </c>
      <c r="C742" s="43" t="s">
        <v>1827</v>
      </c>
      <c r="D742" s="44">
        <v>2480</v>
      </c>
      <c r="E742" s="44">
        <v>3580</v>
      </c>
    </row>
    <row r="743" spans="2:5">
      <c r="B743" s="57" t="s">
        <v>1828</v>
      </c>
      <c r="C743" s="43" t="s">
        <v>1829</v>
      </c>
      <c r="D743" s="44">
        <v>60</v>
      </c>
      <c r="E743" s="44">
        <v>60</v>
      </c>
    </row>
    <row r="744" spans="2:5">
      <c r="B744" s="57"/>
    </row>
    <row r="745" spans="2:5">
      <c r="B745" s="57" t="s">
        <v>1786</v>
      </c>
      <c r="C745" s="43" t="s">
        <v>1830</v>
      </c>
      <c r="D745" s="44">
        <v>0</v>
      </c>
      <c r="E745" s="44">
        <v>0</v>
      </c>
    </row>
    <row r="746" spans="2:5">
      <c r="B746" s="57" t="s">
        <v>857</v>
      </c>
      <c r="C746" s="43" t="s">
        <v>1831</v>
      </c>
      <c r="D746" s="44">
        <v>0</v>
      </c>
      <c r="E746" s="44">
        <v>0</v>
      </c>
    </row>
    <row r="747" spans="2:5">
      <c r="B747" s="57" t="s">
        <v>1679</v>
      </c>
      <c r="C747" s="43" t="s">
        <v>1832</v>
      </c>
      <c r="D747" s="44">
        <v>4440</v>
      </c>
      <c r="E747" s="44">
        <v>7075</v>
      </c>
    </row>
    <row r="748" spans="2:5">
      <c r="B748" s="57" t="s">
        <v>1681</v>
      </c>
      <c r="C748" s="43" t="s">
        <v>1833</v>
      </c>
      <c r="D748" s="44">
        <v>3715</v>
      </c>
      <c r="E748" s="44">
        <v>5110</v>
      </c>
    </row>
    <row r="749" spans="2:5">
      <c r="B749" s="57" t="s">
        <v>1683</v>
      </c>
      <c r="C749" s="43" t="s">
        <v>1834</v>
      </c>
      <c r="D749" s="44">
        <v>2650</v>
      </c>
      <c r="E749" s="44">
        <v>3640</v>
      </c>
    </row>
    <row r="750" spans="2:5">
      <c r="B750" s="57" t="s">
        <v>1685</v>
      </c>
      <c r="C750" s="43" t="s">
        <v>1835</v>
      </c>
      <c r="D750" s="44">
        <v>540</v>
      </c>
      <c r="E750" s="44">
        <v>745</v>
      </c>
    </row>
    <row r="751" spans="2:5">
      <c r="B751" s="57" t="s">
        <v>1687</v>
      </c>
      <c r="C751" s="43" t="s">
        <v>1836</v>
      </c>
      <c r="D751" s="44">
        <v>2650</v>
      </c>
      <c r="E751" s="44">
        <v>3640</v>
      </c>
    </row>
    <row r="752" spans="2:5">
      <c r="B752" s="57" t="s">
        <v>1689</v>
      </c>
      <c r="C752" s="43" t="s">
        <v>1837</v>
      </c>
      <c r="D752" s="44">
        <v>540</v>
      </c>
      <c r="E752" s="44">
        <v>745</v>
      </c>
    </row>
    <row r="753" spans="2:5">
      <c r="B753" s="57" t="s">
        <v>1691</v>
      </c>
      <c r="C753" s="43" t="s">
        <v>1838</v>
      </c>
      <c r="D753" s="44">
        <v>540</v>
      </c>
      <c r="E753" s="44">
        <v>745</v>
      </c>
    </row>
    <row r="754" spans="2:5">
      <c r="B754" s="57" t="s">
        <v>1693</v>
      </c>
      <c r="C754" s="43" t="s">
        <v>1839</v>
      </c>
      <c r="D754" s="44">
        <v>540</v>
      </c>
      <c r="E754" s="44">
        <v>745</v>
      </c>
    </row>
    <row r="755" spans="2:5">
      <c r="B755" s="57" t="s">
        <v>1695</v>
      </c>
      <c r="C755" s="43" t="s">
        <v>1840</v>
      </c>
      <c r="D755" s="44">
        <v>540</v>
      </c>
      <c r="E755" s="44">
        <v>745</v>
      </c>
    </row>
    <row r="756" spans="2:5">
      <c r="B756" s="57" t="s">
        <v>1697</v>
      </c>
      <c r="C756" s="43" t="s">
        <v>1841</v>
      </c>
      <c r="D756" s="44">
        <v>745</v>
      </c>
      <c r="E756" s="44">
        <v>745</v>
      </c>
    </row>
    <row r="757" spans="2:5">
      <c r="B757" s="57" t="s">
        <v>1699</v>
      </c>
      <c r="C757" s="43" t="s">
        <v>1842</v>
      </c>
      <c r="D757" s="44">
        <v>540</v>
      </c>
      <c r="E757" s="44">
        <v>745</v>
      </c>
    </row>
    <row r="758" spans="2:5">
      <c r="B758" s="57" t="s">
        <v>1701</v>
      </c>
      <c r="C758" s="43" t="s">
        <v>1843</v>
      </c>
      <c r="D758" s="44">
        <v>540</v>
      </c>
      <c r="E758" s="44">
        <v>745</v>
      </c>
    </row>
    <row r="759" spans="2:5">
      <c r="B759" s="57" t="s">
        <v>1703</v>
      </c>
      <c r="C759" s="43" t="s">
        <v>1844</v>
      </c>
      <c r="D759" s="44">
        <v>540</v>
      </c>
      <c r="E759" s="44">
        <v>745</v>
      </c>
    </row>
    <row r="760" spans="2:5">
      <c r="B760" s="57" t="s">
        <v>1705</v>
      </c>
      <c r="C760" s="43" t="s">
        <v>1845</v>
      </c>
      <c r="D760" s="44">
        <v>540</v>
      </c>
      <c r="E760" s="44">
        <v>745</v>
      </c>
    </row>
    <row r="761" spans="2:5">
      <c r="B761" s="57" t="s">
        <v>1707</v>
      </c>
      <c r="C761" s="43" t="s">
        <v>1846</v>
      </c>
      <c r="D761" s="44">
        <v>540</v>
      </c>
      <c r="E761" s="44">
        <v>745</v>
      </c>
    </row>
    <row r="762" spans="2:5">
      <c r="B762" s="57" t="s">
        <v>1709</v>
      </c>
      <c r="C762" s="43" t="s">
        <v>1847</v>
      </c>
      <c r="D762" s="44">
        <v>540</v>
      </c>
      <c r="E762" s="44">
        <v>745</v>
      </c>
    </row>
    <row r="763" spans="2:5">
      <c r="B763" s="57" t="s">
        <v>1711</v>
      </c>
      <c r="C763" s="43" t="s">
        <v>1848</v>
      </c>
      <c r="D763" s="44">
        <v>540</v>
      </c>
      <c r="E763" s="44">
        <v>745</v>
      </c>
    </row>
    <row r="764" spans="2:5">
      <c r="B764" s="57" t="s">
        <v>1713</v>
      </c>
      <c r="C764" s="43" t="s">
        <v>1849</v>
      </c>
      <c r="D764" s="44">
        <v>540</v>
      </c>
      <c r="E764" s="44">
        <v>745</v>
      </c>
    </row>
    <row r="765" spans="2:5">
      <c r="B765" s="57" t="s">
        <v>1715</v>
      </c>
      <c r="C765" s="43" t="s">
        <v>1850</v>
      </c>
      <c r="D765" s="44">
        <v>0</v>
      </c>
      <c r="E765" s="44">
        <v>0</v>
      </c>
    </row>
    <row r="766" spans="2:5">
      <c r="B766" s="57" t="s">
        <v>1741</v>
      </c>
      <c r="C766" s="43" t="s">
        <v>1851</v>
      </c>
      <c r="D766" s="44">
        <v>1365</v>
      </c>
      <c r="E766" s="44">
        <v>1875</v>
      </c>
    </row>
    <row r="767" spans="2:5">
      <c r="B767" s="57" t="s">
        <v>1743</v>
      </c>
      <c r="C767" s="43" t="s">
        <v>1852</v>
      </c>
      <c r="D767" s="44">
        <v>480</v>
      </c>
      <c r="E767" s="44">
        <v>660</v>
      </c>
    </row>
    <row r="768" spans="2:5">
      <c r="B768" s="57" t="s">
        <v>1745</v>
      </c>
      <c r="C768" s="43" t="s">
        <v>1853</v>
      </c>
      <c r="D768" s="44">
        <v>480</v>
      </c>
      <c r="E768" s="44">
        <v>660</v>
      </c>
    </row>
    <row r="769" spans="2:5">
      <c r="B769" s="57" t="s">
        <v>1747</v>
      </c>
      <c r="C769" s="43" t="s">
        <v>1854</v>
      </c>
      <c r="D769" s="44">
        <v>480</v>
      </c>
      <c r="E769" s="44">
        <v>660</v>
      </c>
    </row>
    <row r="770" spans="2:5">
      <c r="B770" s="57" t="s">
        <v>1749</v>
      </c>
      <c r="C770" s="43" t="s">
        <v>1855</v>
      </c>
      <c r="D770" s="44">
        <v>480</v>
      </c>
      <c r="E770" s="44">
        <v>660</v>
      </c>
    </row>
    <row r="771" spans="2:5">
      <c r="B771" s="57" t="s">
        <v>1751</v>
      </c>
      <c r="C771" s="43" t="s">
        <v>1856</v>
      </c>
      <c r="D771" s="44">
        <v>480</v>
      </c>
      <c r="E771" s="44">
        <v>660</v>
      </c>
    </row>
    <row r="772" spans="2:5">
      <c r="B772" s="57" t="s">
        <v>1753</v>
      </c>
      <c r="C772" s="43" t="s">
        <v>1857</v>
      </c>
      <c r="D772" s="44">
        <v>1820</v>
      </c>
      <c r="E772" s="44">
        <v>1875</v>
      </c>
    </row>
    <row r="773" spans="2:5">
      <c r="B773" s="57" t="s">
        <v>1755</v>
      </c>
      <c r="C773" s="43" t="s">
        <v>1858</v>
      </c>
      <c r="D773" s="44">
        <v>1550</v>
      </c>
      <c r="E773" s="44">
        <v>2135</v>
      </c>
    </row>
    <row r="774" spans="2:5">
      <c r="B774" s="57" t="s">
        <v>1757</v>
      </c>
      <c r="C774" s="43" t="s">
        <v>1859</v>
      </c>
      <c r="D774" s="44">
        <v>1550</v>
      </c>
      <c r="E774" s="44">
        <v>2135</v>
      </c>
    </row>
    <row r="775" spans="2:5">
      <c r="B775" s="57" t="s">
        <v>1759</v>
      </c>
      <c r="C775" s="43" t="s">
        <v>1860</v>
      </c>
      <c r="D775" s="44">
        <v>1550</v>
      </c>
      <c r="E775" s="44">
        <v>2135</v>
      </c>
    </row>
    <row r="776" spans="2:5">
      <c r="B776" s="57" t="s">
        <v>1761</v>
      </c>
      <c r="C776" s="43" t="s">
        <v>1861</v>
      </c>
      <c r="D776" s="44">
        <v>0</v>
      </c>
      <c r="E776" s="44">
        <v>0</v>
      </c>
    </row>
    <row r="777" spans="2:5">
      <c r="B777" s="57" t="s">
        <v>1763</v>
      </c>
      <c r="C777" s="43" t="s">
        <v>1862</v>
      </c>
      <c r="D777" s="44">
        <v>0</v>
      </c>
      <c r="E777" s="44">
        <v>0</v>
      </c>
    </row>
    <row r="778" spans="2:5">
      <c r="B778" s="57" t="s">
        <v>1765</v>
      </c>
      <c r="C778" s="43" t="s">
        <v>1863</v>
      </c>
      <c r="D778" s="44">
        <v>670</v>
      </c>
      <c r="E778" s="44">
        <v>915</v>
      </c>
    </row>
    <row r="779" spans="2:5">
      <c r="B779" s="57" t="s">
        <v>1767</v>
      </c>
      <c r="C779" s="43" t="s">
        <v>1864</v>
      </c>
      <c r="D779" s="44">
        <v>500</v>
      </c>
      <c r="E779" s="44">
        <v>690</v>
      </c>
    </row>
    <row r="780" spans="2:5">
      <c r="B780" s="57" t="s">
        <v>1769</v>
      </c>
      <c r="C780" s="43" t="s">
        <v>1865</v>
      </c>
      <c r="D780" s="44">
        <v>500</v>
      </c>
      <c r="E780" s="44">
        <v>690</v>
      </c>
    </row>
    <row r="781" spans="2:5">
      <c r="B781" s="57" t="s">
        <v>1771</v>
      </c>
      <c r="C781" s="43" t="s">
        <v>1866</v>
      </c>
      <c r="D781" s="44">
        <v>500</v>
      </c>
      <c r="E781" s="44">
        <v>690</v>
      </c>
    </row>
    <row r="782" spans="2:5">
      <c r="B782" s="57" t="s">
        <v>1773</v>
      </c>
      <c r="C782" s="43" t="s">
        <v>1867</v>
      </c>
      <c r="D782" s="44">
        <v>670</v>
      </c>
      <c r="E782" s="44">
        <v>915</v>
      </c>
    </row>
    <row r="783" spans="2:5">
      <c r="B783" s="57" t="s">
        <v>1775</v>
      </c>
      <c r="C783" s="43" t="s">
        <v>1868</v>
      </c>
      <c r="D783" s="44">
        <v>500</v>
      </c>
      <c r="E783" s="44">
        <v>690</v>
      </c>
    </row>
    <row r="784" spans="2:5">
      <c r="B784" s="57" t="s">
        <v>1777</v>
      </c>
      <c r="C784" s="43" t="s">
        <v>1869</v>
      </c>
      <c r="D784" s="44">
        <v>500</v>
      </c>
      <c r="E784" s="44">
        <v>690</v>
      </c>
    </row>
    <row r="785" spans="2:5">
      <c r="B785" s="57" t="s">
        <v>1779</v>
      </c>
      <c r="C785" s="43" t="s">
        <v>1870</v>
      </c>
      <c r="D785" s="44">
        <v>0</v>
      </c>
      <c r="E785" s="44">
        <v>0</v>
      </c>
    </row>
    <row r="786" spans="2:5">
      <c r="B786" s="57" t="s">
        <v>1781</v>
      </c>
      <c r="C786" s="43" t="s">
        <v>1871</v>
      </c>
      <c r="D786" s="44">
        <v>1480</v>
      </c>
      <c r="E786" s="44">
        <v>2135</v>
      </c>
    </row>
    <row r="787" spans="2:5">
      <c r="B787" s="57" t="s">
        <v>1783</v>
      </c>
      <c r="C787" s="43" t="s">
        <v>1872</v>
      </c>
      <c r="D787" s="44">
        <v>0</v>
      </c>
      <c r="E787" s="44">
        <v>0</v>
      </c>
    </row>
    <row r="788" spans="2:5">
      <c r="B788" s="57"/>
    </row>
    <row r="789" spans="2:5">
      <c r="B789" s="57" t="s">
        <v>1873</v>
      </c>
      <c r="C789" s="43" t="s">
        <v>1874</v>
      </c>
      <c r="D789" s="44">
        <v>0</v>
      </c>
      <c r="E789" s="44">
        <v>0</v>
      </c>
    </row>
    <row r="790" spans="2:5">
      <c r="B790" s="57"/>
    </row>
    <row r="791" spans="2:5">
      <c r="B791" s="57" t="s">
        <v>857</v>
      </c>
      <c r="C791" s="43" t="s">
        <v>1875</v>
      </c>
      <c r="D791" s="44">
        <v>0</v>
      </c>
      <c r="E791" s="44">
        <v>0</v>
      </c>
    </row>
    <row r="792" spans="2:5">
      <c r="B792" s="57" t="s">
        <v>1876</v>
      </c>
      <c r="C792" s="43" t="s">
        <v>1877</v>
      </c>
      <c r="D792" s="44">
        <v>0</v>
      </c>
      <c r="E792" s="44">
        <v>0</v>
      </c>
    </row>
    <row r="793" spans="2:5">
      <c r="B793" s="57" t="s">
        <v>1878</v>
      </c>
      <c r="C793" s="43" t="s">
        <v>1879</v>
      </c>
      <c r="D793" s="44">
        <v>0</v>
      </c>
      <c r="E793" s="44">
        <v>0</v>
      </c>
    </row>
    <row r="794" spans="2:5">
      <c r="B794" s="57" t="s">
        <v>1880</v>
      </c>
      <c r="C794" s="43" t="s">
        <v>1881</v>
      </c>
      <c r="D794" s="44">
        <v>0</v>
      </c>
      <c r="E794" s="44">
        <v>0</v>
      </c>
    </row>
    <row r="795" spans="2:5">
      <c r="B795" s="57" t="s">
        <v>1882</v>
      </c>
      <c r="C795" s="43" t="s">
        <v>1883</v>
      </c>
      <c r="D795" s="44">
        <v>0</v>
      </c>
      <c r="E795" s="44">
        <v>0</v>
      </c>
    </row>
    <row r="796" spans="2:5">
      <c r="B796" s="57" t="s">
        <v>1884</v>
      </c>
      <c r="C796" s="43" t="s">
        <v>1885</v>
      </c>
      <c r="D796" s="44">
        <v>0</v>
      </c>
      <c r="E796" s="44">
        <v>0</v>
      </c>
    </row>
    <row r="797" spans="2:5">
      <c r="B797" s="57" t="s">
        <v>1886</v>
      </c>
      <c r="C797" s="43" t="s">
        <v>1887</v>
      </c>
      <c r="D797" s="44">
        <v>0</v>
      </c>
      <c r="E797" s="44">
        <v>0</v>
      </c>
    </row>
    <row r="798" spans="2:5">
      <c r="B798" s="57" t="s">
        <v>1888</v>
      </c>
      <c r="C798" s="43" t="s">
        <v>1889</v>
      </c>
      <c r="D798" s="44">
        <v>0</v>
      </c>
      <c r="E798" s="44">
        <v>0</v>
      </c>
    </row>
    <row r="799" spans="2:5">
      <c r="B799" s="57" t="s">
        <v>1890</v>
      </c>
      <c r="C799" s="43" t="s">
        <v>1891</v>
      </c>
      <c r="D799" s="44">
        <v>0</v>
      </c>
      <c r="E799" s="44">
        <v>0</v>
      </c>
    </row>
    <row r="800" spans="2:5">
      <c r="B800" s="57" t="s">
        <v>1892</v>
      </c>
      <c r="C800" s="43" t="s">
        <v>1893</v>
      </c>
      <c r="D800" s="44">
        <v>0</v>
      </c>
      <c r="E800" s="44">
        <v>0</v>
      </c>
    </row>
    <row r="801" spans="2:5">
      <c r="B801" s="57" t="s">
        <v>1894</v>
      </c>
      <c r="C801" s="43" t="s">
        <v>1895</v>
      </c>
      <c r="D801" s="44">
        <v>0</v>
      </c>
      <c r="E801" s="44">
        <v>0</v>
      </c>
    </row>
    <row r="802" spans="2:5">
      <c r="B802" s="57" t="s">
        <v>1896</v>
      </c>
      <c r="C802" s="43" t="s">
        <v>1897</v>
      </c>
      <c r="D802" s="44">
        <v>0</v>
      </c>
      <c r="E802" s="44">
        <v>0</v>
      </c>
    </row>
    <row r="803" spans="2:5">
      <c r="B803" s="57" t="s">
        <v>1898</v>
      </c>
      <c r="C803" s="43" t="s">
        <v>1899</v>
      </c>
      <c r="D803" s="44">
        <v>0</v>
      </c>
      <c r="E803" s="44">
        <v>0</v>
      </c>
    </row>
    <row r="804" spans="2:5">
      <c r="B804" s="57" t="s">
        <v>1900</v>
      </c>
      <c r="C804" s="43" t="s">
        <v>1901</v>
      </c>
      <c r="D804" s="44">
        <v>0</v>
      </c>
      <c r="E804" s="44">
        <v>0</v>
      </c>
    </row>
    <row r="805" spans="2:5">
      <c r="B805" s="57" t="s">
        <v>1902</v>
      </c>
      <c r="C805" s="43" t="s">
        <v>1903</v>
      </c>
      <c r="D805" s="44">
        <v>0</v>
      </c>
      <c r="E805" s="44">
        <v>0</v>
      </c>
    </row>
    <row r="806" spans="2:5">
      <c r="B806" s="57" t="s">
        <v>1904</v>
      </c>
      <c r="C806" s="43" t="s">
        <v>1905</v>
      </c>
      <c r="D806" s="44">
        <v>0</v>
      </c>
      <c r="E806" s="44">
        <v>0</v>
      </c>
    </row>
    <row r="807" spans="2:5">
      <c r="B807" s="57" t="s">
        <v>1906</v>
      </c>
      <c r="C807" s="43" t="s">
        <v>1907</v>
      </c>
      <c r="D807" s="44">
        <v>0</v>
      </c>
      <c r="E807" s="44">
        <v>0</v>
      </c>
    </row>
    <row r="808" spans="2:5">
      <c r="B808" s="57" t="s">
        <v>1908</v>
      </c>
      <c r="C808" s="43" t="s">
        <v>1909</v>
      </c>
      <c r="D808" s="44">
        <v>0</v>
      </c>
      <c r="E808" s="44">
        <v>0</v>
      </c>
    </row>
    <row r="809" spans="2:5">
      <c r="B809" s="57" t="s">
        <v>1910</v>
      </c>
      <c r="C809" s="43" t="s">
        <v>1911</v>
      </c>
      <c r="D809" s="44">
        <v>0</v>
      </c>
      <c r="E809" s="44">
        <v>0</v>
      </c>
    </row>
    <row r="810" spans="2:5">
      <c r="B810" s="57" t="s">
        <v>1912</v>
      </c>
      <c r="C810" s="43" t="s">
        <v>1913</v>
      </c>
      <c r="D810" s="44">
        <v>0</v>
      </c>
      <c r="E810" s="44">
        <v>0</v>
      </c>
    </row>
    <row r="811" spans="2:5">
      <c r="B811" s="57" t="s">
        <v>1914</v>
      </c>
      <c r="C811" s="43" t="s">
        <v>1915</v>
      </c>
      <c r="D811" s="44">
        <v>0</v>
      </c>
      <c r="E811" s="44">
        <v>0</v>
      </c>
    </row>
    <row r="812" spans="2:5">
      <c r="B812" s="57" t="s">
        <v>1916</v>
      </c>
      <c r="C812" s="43" t="s">
        <v>1917</v>
      </c>
      <c r="D812" s="44">
        <v>0</v>
      </c>
      <c r="E812" s="44">
        <v>0</v>
      </c>
    </row>
    <row r="813" spans="2:5">
      <c r="B813" s="57" t="s">
        <v>1918</v>
      </c>
      <c r="C813" s="43" t="s">
        <v>1919</v>
      </c>
      <c r="D813" s="44">
        <v>0</v>
      </c>
      <c r="E813" s="44">
        <v>0</v>
      </c>
    </row>
    <row r="814" spans="2:5">
      <c r="B814" s="57" t="s">
        <v>1920</v>
      </c>
      <c r="C814" s="43" t="s">
        <v>1921</v>
      </c>
      <c r="D814" s="44">
        <v>0</v>
      </c>
      <c r="E814" s="44">
        <v>0</v>
      </c>
    </row>
    <row r="815" spans="2:5">
      <c r="B815" s="57" t="s">
        <v>1922</v>
      </c>
      <c r="C815" s="43" t="s">
        <v>1923</v>
      </c>
      <c r="D815" s="44">
        <v>0</v>
      </c>
      <c r="E815" s="44">
        <v>0</v>
      </c>
    </row>
    <row r="816" spans="2:5">
      <c r="B816" s="57" t="s">
        <v>1664</v>
      </c>
      <c r="C816" s="43" t="s">
        <v>1924</v>
      </c>
      <c r="D816" s="44">
        <v>0</v>
      </c>
      <c r="E816" s="44">
        <v>0</v>
      </c>
    </row>
    <row r="817" spans="2:5">
      <c r="B817" s="57" t="s">
        <v>1666</v>
      </c>
      <c r="C817" s="43" t="s">
        <v>1925</v>
      </c>
      <c r="D817" s="44">
        <v>0</v>
      </c>
      <c r="E817" s="44">
        <v>0</v>
      </c>
    </row>
    <row r="818" spans="2:5">
      <c r="B818" s="57" t="s">
        <v>1873</v>
      </c>
      <c r="C818" s="43" t="s">
        <v>1926</v>
      </c>
      <c r="D818" s="44">
        <v>0</v>
      </c>
      <c r="E818" s="44">
        <v>0</v>
      </c>
    </row>
    <row r="819" spans="2:5">
      <c r="B819" s="57" t="s">
        <v>1927</v>
      </c>
      <c r="C819" s="43" t="s">
        <v>1928</v>
      </c>
      <c r="D819" s="44">
        <v>0</v>
      </c>
      <c r="E819" s="44">
        <v>0</v>
      </c>
    </row>
    <row r="820" spans="2:5">
      <c r="B820" s="57"/>
    </row>
    <row r="821" spans="2:5">
      <c r="B821" s="57" t="s">
        <v>857</v>
      </c>
      <c r="C821" s="43" t="s">
        <v>2865</v>
      </c>
      <c r="D821" s="44">
        <v>0</v>
      </c>
      <c r="E821" s="44">
        <v>0</v>
      </c>
    </row>
    <row r="822" spans="2:5">
      <c r="B822" s="57" t="s">
        <v>1876</v>
      </c>
      <c r="C822" s="43" t="s">
        <v>2866</v>
      </c>
      <c r="D822" s="44">
        <v>0</v>
      </c>
      <c r="E822" s="44">
        <v>0</v>
      </c>
    </row>
    <row r="823" spans="2:5">
      <c r="B823" s="57" t="s">
        <v>1878</v>
      </c>
      <c r="C823" s="43" t="s">
        <v>2867</v>
      </c>
      <c r="D823" s="44">
        <v>0</v>
      </c>
      <c r="E823" s="44">
        <v>0</v>
      </c>
    </row>
    <row r="824" spans="2:5">
      <c r="B824" s="57" t="s">
        <v>1880</v>
      </c>
      <c r="C824" s="43" t="s">
        <v>2868</v>
      </c>
      <c r="D824" s="44">
        <v>0</v>
      </c>
      <c r="E824" s="44">
        <v>0</v>
      </c>
    </row>
    <row r="825" spans="2:5">
      <c r="B825" s="57" t="s">
        <v>1882</v>
      </c>
      <c r="C825" s="43" t="s">
        <v>2869</v>
      </c>
      <c r="D825" s="44">
        <v>0</v>
      </c>
      <c r="E825" s="44">
        <v>0</v>
      </c>
    </row>
    <row r="826" spans="2:5">
      <c r="B826" s="57" t="s">
        <v>1884</v>
      </c>
      <c r="C826" s="43" t="s">
        <v>2870</v>
      </c>
      <c r="D826" s="44">
        <v>0</v>
      </c>
      <c r="E826" s="44">
        <v>0</v>
      </c>
    </row>
    <row r="827" spans="2:5">
      <c r="B827" s="57" t="s">
        <v>1886</v>
      </c>
      <c r="C827" s="43" t="s">
        <v>2871</v>
      </c>
      <c r="D827" s="44">
        <v>0</v>
      </c>
      <c r="E827" s="44">
        <v>0</v>
      </c>
    </row>
    <row r="828" spans="2:5">
      <c r="B828" s="57" t="s">
        <v>1888</v>
      </c>
      <c r="C828" s="43" t="s">
        <v>2872</v>
      </c>
      <c r="D828" s="44">
        <v>0</v>
      </c>
      <c r="E828" s="44">
        <v>0</v>
      </c>
    </row>
    <row r="829" spans="2:5">
      <c r="B829" s="57" t="s">
        <v>1890</v>
      </c>
      <c r="C829" s="43" t="s">
        <v>2873</v>
      </c>
      <c r="D829" s="44">
        <v>0</v>
      </c>
      <c r="E829" s="44">
        <v>0</v>
      </c>
    </row>
    <row r="830" spans="2:5">
      <c r="B830" s="57" t="s">
        <v>1892</v>
      </c>
      <c r="C830" s="43" t="s">
        <v>2874</v>
      </c>
      <c r="D830" s="44">
        <v>0</v>
      </c>
      <c r="E830" s="44">
        <v>0</v>
      </c>
    </row>
    <row r="831" spans="2:5">
      <c r="B831" s="57" t="s">
        <v>1898</v>
      </c>
      <c r="C831" s="43" t="s">
        <v>2875</v>
      </c>
      <c r="D831" s="44">
        <v>0</v>
      </c>
      <c r="E831" s="44">
        <v>0</v>
      </c>
    </row>
    <row r="832" spans="2:5">
      <c r="B832" s="57" t="s">
        <v>1900</v>
      </c>
      <c r="C832" s="43" t="s">
        <v>2876</v>
      </c>
      <c r="D832" s="44">
        <v>0</v>
      </c>
      <c r="E832" s="44">
        <v>0</v>
      </c>
    </row>
    <row r="833" spans="2:5">
      <c r="B833" s="57" t="s">
        <v>1902</v>
      </c>
      <c r="C833" s="43" t="s">
        <v>1929</v>
      </c>
      <c r="D833" s="44">
        <v>0</v>
      </c>
      <c r="E833" s="44">
        <v>0</v>
      </c>
    </row>
    <row r="834" spans="2:5">
      <c r="B834" s="57" t="s">
        <v>1904</v>
      </c>
      <c r="C834" s="43" t="s">
        <v>2877</v>
      </c>
      <c r="D834" s="44">
        <v>0</v>
      </c>
      <c r="E834" s="44">
        <v>0</v>
      </c>
    </row>
    <row r="835" spans="2:5">
      <c r="B835" s="57" t="s">
        <v>1906</v>
      </c>
      <c r="C835" s="43" t="s">
        <v>1930</v>
      </c>
      <c r="D835" s="44">
        <v>0</v>
      </c>
      <c r="E835" s="44">
        <v>0</v>
      </c>
    </row>
    <row r="836" spans="2:5">
      <c r="B836" s="57" t="s">
        <v>1908</v>
      </c>
      <c r="C836" s="43" t="s">
        <v>2878</v>
      </c>
      <c r="D836" s="44">
        <v>0</v>
      </c>
      <c r="E836" s="44">
        <v>0</v>
      </c>
    </row>
    <row r="837" spans="2:5">
      <c r="B837" s="57" t="s">
        <v>1910</v>
      </c>
      <c r="C837" s="43" t="s">
        <v>2879</v>
      </c>
      <c r="D837" s="44">
        <v>0</v>
      </c>
      <c r="E837" s="44">
        <v>0</v>
      </c>
    </row>
    <row r="838" spans="2:5">
      <c r="B838" s="57" t="s">
        <v>1912</v>
      </c>
      <c r="C838" s="43" t="s">
        <v>2880</v>
      </c>
      <c r="D838" s="44">
        <v>0</v>
      </c>
      <c r="E838" s="44">
        <v>0</v>
      </c>
    </row>
    <row r="839" spans="2:5">
      <c r="B839" s="57" t="s">
        <v>1914</v>
      </c>
      <c r="C839" s="43" t="s">
        <v>2881</v>
      </c>
      <c r="D839" s="44">
        <v>0</v>
      </c>
      <c r="E839" s="44">
        <v>0</v>
      </c>
    </row>
    <row r="840" spans="2:5">
      <c r="B840" s="57" t="s">
        <v>1916</v>
      </c>
      <c r="C840" s="43" t="s">
        <v>2882</v>
      </c>
      <c r="D840" s="44">
        <v>0</v>
      </c>
      <c r="E840" s="44">
        <v>0</v>
      </c>
    </row>
    <row r="841" spans="2:5">
      <c r="B841" s="57" t="s">
        <v>1918</v>
      </c>
      <c r="C841" s="43" t="s">
        <v>2883</v>
      </c>
      <c r="D841" s="44">
        <v>0</v>
      </c>
      <c r="E841" s="44">
        <v>0</v>
      </c>
    </row>
    <row r="842" spans="2:5">
      <c r="B842" s="57" t="s">
        <v>1920</v>
      </c>
      <c r="C842" s="43" t="s">
        <v>2884</v>
      </c>
      <c r="D842" s="44">
        <v>0</v>
      </c>
      <c r="E842" s="44">
        <v>0</v>
      </c>
    </row>
    <row r="843" spans="2:5">
      <c r="B843" s="57" t="s">
        <v>1873</v>
      </c>
      <c r="C843" s="43" t="s">
        <v>2885</v>
      </c>
      <c r="D843" s="44">
        <v>0</v>
      </c>
      <c r="E843" s="44">
        <v>0</v>
      </c>
    </row>
    <row r="844" spans="2:5">
      <c r="B844" s="57" t="s">
        <v>1927</v>
      </c>
      <c r="C844" s="43" t="s">
        <v>2886</v>
      </c>
      <c r="D844" s="44">
        <v>0</v>
      </c>
      <c r="E844" s="44">
        <v>0</v>
      </c>
    </row>
    <row r="845" spans="2:5">
      <c r="B845" s="57"/>
    </row>
    <row r="846" spans="2:5">
      <c r="B846" s="57" t="s">
        <v>857</v>
      </c>
      <c r="C846" s="43" t="s">
        <v>2887</v>
      </c>
      <c r="D846" s="44">
        <v>0</v>
      </c>
      <c r="E846" s="44">
        <v>0</v>
      </c>
    </row>
    <row r="847" spans="2:5">
      <c r="B847" s="57" t="s">
        <v>1876</v>
      </c>
      <c r="C847" s="43" t="s">
        <v>2888</v>
      </c>
      <c r="D847" s="44">
        <v>0</v>
      </c>
      <c r="E847" s="44">
        <v>0</v>
      </c>
    </row>
    <row r="848" spans="2:5">
      <c r="B848" s="57" t="s">
        <v>1878</v>
      </c>
      <c r="C848" s="43" t="s">
        <v>2889</v>
      </c>
      <c r="D848" s="44">
        <v>0</v>
      </c>
      <c r="E848" s="44">
        <v>0</v>
      </c>
    </row>
    <row r="849" spans="2:5">
      <c r="B849" s="57" t="s">
        <v>1880</v>
      </c>
      <c r="C849" s="43" t="s">
        <v>2890</v>
      </c>
      <c r="D849" s="44">
        <v>0</v>
      </c>
      <c r="E849" s="44">
        <v>0</v>
      </c>
    </row>
    <row r="850" spans="2:5">
      <c r="B850" s="57" t="s">
        <v>1882</v>
      </c>
      <c r="C850" s="43" t="s">
        <v>2891</v>
      </c>
      <c r="D850" s="44">
        <v>0</v>
      </c>
      <c r="E850" s="44">
        <v>0</v>
      </c>
    </row>
    <row r="851" spans="2:5">
      <c r="B851" s="57" t="s">
        <v>1884</v>
      </c>
      <c r="C851" s="43" t="s">
        <v>2892</v>
      </c>
      <c r="D851" s="44">
        <v>0</v>
      </c>
      <c r="E851" s="44">
        <v>0</v>
      </c>
    </row>
    <row r="852" spans="2:5">
      <c r="B852" s="57" t="s">
        <v>1886</v>
      </c>
      <c r="C852" s="43" t="s">
        <v>2893</v>
      </c>
      <c r="D852" s="44">
        <v>0</v>
      </c>
      <c r="E852" s="44">
        <v>0</v>
      </c>
    </row>
    <row r="853" spans="2:5">
      <c r="B853" s="57" t="s">
        <v>1888</v>
      </c>
      <c r="C853" s="43" t="s">
        <v>2894</v>
      </c>
      <c r="D853" s="44">
        <v>0</v>
      </c>
      <c r="E853" s="44">
        <v>0</v>
      </c>
    </row>
    <row r="854" spans="2:5">
      <c r="B854" s="57" t="s">
        <v>1890</v>
      </c>
      <c r="C854" s="43" t="s">
        <v>2895</v>
      </c>
      <c r="D854" s="44">
        <v>0</v>
      </c>
      <c r="E854" s="44">
        <v>0</v>
      </c>
    </row>
    <row r="855" spans="2:5">
      <c r="B855" s="57" t="s">
        <v>1892</v>
      </c>
      <c r="C855" s="43" t="s">
        <v>2896</v>
      </c>
      <c r="D855" s="44">
        <v>0</v>
      </c>
      <c r="E855" s="44">
        <v>0</v>
      </c>
    </row>
    <row r="856" spans="2:5">
      <c r="B856" s="57" t="s">
        <v>1898</v>
      </c>
      <c r="C856" s="43" t="s">
        <v>2897</v>
      </c>
      <c r="D856" s="44">
        <v>0</v>
      </c>
      <c r="E856" s="44">
        <v>0</v>
      </c>
    </row>
    <row r="857" spans="2:5">
      <c r="B857" s="57" t="s">
        <v>1900</v>
      </c>
      <c r="C857" s="43" t="s">
        <v>2898</v>
      </c>
      <c r="D857" s="44">
        <v>0</v>
      </c>
      <c r="E857" s="44">
        <v>0</v>
      </c>
    </row>
    <row r="858" spans="2:5">
      <c r="B858" s="57" t="s">
        <v>1902</v>
      </c>
      <c r="C858" s="43" t="s">
        <v>1931</v>
      </c>
      <c r="D858" s="44">
        <v>0</v>
      </c>
      <c r="E858" s="44">
        <v>0</v>
      </c>
    </row>
    <row r="859" spans="2:5">
      <c r="B859" s="57" t="s">
        <v>1904</v>
      </c>
      <c r="C859" s="43" t="s">
        <v>2899</v>
      </c>
      <c r="D859" s="44">
        <v>0</v>
      </c>
      <c r="E859" s="44">
        <v>0</v>
      </c>
    </row>
    <row r="860" spans="2:5">
      <c r="B860" s="57" t="s">
        <v>1906</v>
      </c>
      <c r="C860" s="43" t="s">
        <v>1932</v>
      </c>
      <c r="D860" s="44">
        <v>0</v>
      </c>
      <c r="E860" s="44">
        <v>0</v>
      </c>
    </row>
    <row r="861" spans="2:5">
      <c r="B861" s="57" t="s">
        <v>1908</v>
      </c>
      <c r="C861" s="43" t="s">
        <v>2900</v>
      </c>
      <c r="D861" s="44">
        <v>0</v>
      </c>
      <c r="E861" s="44">
        <v>0</v>
      </c>
    </row>
    <row r="862" spans="2:5">
      <c r="B862" s="57" t="s">
        <v>1910</v>
      </c>
      <c r="C862" s="43" t="s">
        <v>2901</v>
      </c>
      <c r="D862" s="44">
        <v>0</v>
      </c>
      <c r="E862" s="44">
        <v>0</v>
      </c>
    </row>
    <row r="863" spans="2:5">
      <c r="B863" s="57" t="s">
        <v>1912</v>
      </c>
      <c r="C863" s="43" t="s">
        <v>2902</v>
      </c>
      <c r="D863" s="44">
        <v>0</v>
      </c>
      <c r="E863" s="44">
        <v>0</v>
      </c>
    </row>
    <row r="864" spans="2:5">
      <c r="B864" s="57" t="s">
        <v>1914</v>
      </c>
      <c r="C864" s="43" t="s">
        <v>2903</v>
      </c>
      <c r="D864" s="44">
        <v>0</v>
      </c>
      <c r="E864" s="44">
        <v>0</v>
      </c>
    </row>
    <row r="865" spans="2:5">
      <c r="B865" s="57" t="s">
        <v>1916</v>
      </c>
      <c r="C865" s="43" t="s">
        <v>2904</v>
      </c>
      <c r="D865" s="44">
        <v>0</v>
      </c>
      <c r="E865" s="44">
        <v>0</v>
      </c>
    </row>
    <row r="866" spans="2:5">
      <c r="B866" s="57" t="s">
        <v>1918</v>
      </c>
      <c r="C866" s="43" t="s">
        <v>2905</v>
      </c>
      <c r="D866" s="44">
        <v>0</v>
      </c>
      <c r="E866" s="44">
        <v>0</v>
      </c>
    </row>
    <row r="867" spans="2:5">
      <c r="B867" s="57" t="s">
        <v>1920</v>
      </c>
      <c r="C867" s="43" t="s">
        <v>2906</v>
      </c>
      <c r="D867" s="44">
        <v>0</v>
      </c>
      <c r="E867" s="44">
        <v>0</v>
      </c>
    </row>
    <row r="868" spans="2:5">
      <c r="B868" s="57" t="s">
        <v>1873</v>
      </c>
      <c r="C868" s="43" t="s">
        <v>2907</v>
      </c>
      <c r="D868" s="44">
        <v>0</v>
      </c>
      <c r="E868" s="44">
        <v>0</v>
      </c>
    </row>
    <row r="869" spans="2:5">
      <c r="B869" s="57" t="s">
        <v>1927</v>
      </c>
      <c r="C869" s="43" t="s">
        <v>2908</v>
      </c>
      <c r="D869" s="44">
        <v>0</v>
      </c>
      <c r="E869" s="44">
        <v>0</v>
      </c>
    </row>
    <row r="870" spans="2:5">
      <c r="B870" s="57"/>
    </row>
    <row r="871" spans="2:5">
      <c r="B871" s="57" t="s">
        <v>1876</v>
      </c>
      <c r="C871" s="43" t="s">
        <v>1933</v>
      </c>
      <c r="D871" s="44">
        <v>0</v>
      </c>
      <c r="E871" s="44">
        <v>0</v>
      </c>
    </row>
    <row r="872" spans="2:5">
      <c r="B872" s="57" t="s">
        <v>1878</v>
      </c>
      <c r="C872" s="43" t="s">
        <v>1934</v>
      </c>
      <c r="D872" s="44">
        <v>0</v>
      </c>
      <c r="E872" s="44">
        <v>0</v>
      </c>
    </row>
    <row r="873" spans="2:5">
      <c r="B873" s="57" t="s">
        <v>1880</v>
      </c>
      <c r="C873" s="43" t="s">
        <v>1935</v>
      </c>
      <c r="D873" s="44">
        <v>0</v>
      </c>
      <c r="E873" s="44">
        <v>0</v>
      </c>
    </row>
    <row r="874" spans="2:5">
      <c r="B874" s="57" t="s">
        <v>1884</v>
      </c>
      <c r="C874" s="43" t="s">
        <v>1936</v>
      </c>
      <c r="D874" s="44">
        <v>0</v>
      </c>
      <c r="E874" s="44">
        <v>0</v>
      </c>
    </row>
    <row r="875" spans="2:5">
      <c r="B875" s="57" t="s">
        <v>1886</v>
      </c>
      <c r="C875" s="43" t="s">
        <v>1937</v>
      </c>
      <c r="D875" s="44">
        <v>0</v>
      </c>
      <c r="E875" s="44">
        <v>0</v>
      </c>
    </row>
    <row r="876" spans="2:5">
      <c r="B876" s="57" t="s">
        <v>1888</v>
      </c>
      <c r="C876" s="43" t="s">
        <v>1938</v>
      </c>
      <c r="D876" s="44">
        <v>0</v>
      </c>
      <c r="E876" s="44">
        <v>0</v>
      </c>
    </row>
    <row r="877" spans="2:5">
      <c r="B877" s="57" t="s">
        <v>1890</v>
      </c>
      <c r="C877" s="43" t="s">
        <v>1939</v>
      </c>
      <c r="D877" s="44">
        <v>0</v>
      </c>
      <c r="E877" s="44">
        <v>0</v>
      </c>
    </row>
    <row r="878" spans="2:5">
      <c r="B878" s="57" t="s">
        <v>1892</v>
      </c>
      <c r="C878" s="43" t="s">
        <v>1940</v>
      </c>
      <c r="D878" s="44">
        <v>0</v>
      </c>
      <c r="E878" s="44">
        <v>0</v>
      </c>
    </row>
    <row r="879" spans="2:5">
      <c r="B879" s="57" t="s">
        <v>1898</v>
      </c>
      <c r="C879" s="43" t="s">
        <v>1941</v>
      </c>
      <c r="D879" s="44">
        <v>0</v>
      </c>
      <c r="E879" s="44">
        <v>0</v>
      </c>
    </row>
    <row r="880" spans="2:5">
      <c r="B880" s="57" t="s">
        <v>1900</v>
      </c>
      <c r="C880" s="43" t="s">
        <v>1942</v>
      </c>
      <c r="D880" s="44">
        <v>0</v>
      </c>
      <c r="E880" s="44">
        <v>0</v>
      </c>
    </row>
    <row r="881" spans="2:5">
      <c r="B881" s="57" t="s">
        <v>1902</v>
      </c>
      <c r="C881" s="43" t="s">
        <v>1943</v>
      </c>
      <c r="D881" s="44">
        <v>0</v>
      </c>
      <c r="E881" s="44">
        <v>0</v>
      </c>
    </row>
    <row r="882" spans="2:5">
      <c r="B882" s="57" t="s">
        <v>1904</v>
      </c>
      <c r="C882" s="43" t="s">
        <v>1944</v>
      </c>
      <c r="D882" s="44">
        <v>0</v>
      </c>
      <c r="E882" s="44">
        <v>0</v>
      </c>
    </row>
    <row r="883" spans="2:5">
      <c r="B883" s="57" t="s">
        <v>1906</v>
      </c>
      <c r="C883" s="43" t="s">
        <v>1945</v>
      </c>
      <c r="D883" s="44">
        <v>0</v>
      </c>
      <c r="E883" s="44">
        <v>0</v>
      </c>
    </row>
    <row r="884" spans="2:5">
      <c r="B884" s="57" t="s">
        <v>1908</v>
      </c>
      <c r="C884" s="43" t="s">
        <v>1946</v>
      </c>
      <c r="D884" s="44">
        <v>0</v>
      </c>
      <c r="E884" s="44">
        <v>0</v>
      </c>
    </row>
    <row r="885" spans="2:5">
      <c r="B885" s="57" t="s">
        <v>1910</v>
      </c>
      <c r="C885" s="43" t="s">
        <v>1947</v>
      </c>
      <c r="D885" s="44">
        <v>0</v>
      </c>
      <c r="E885" s="44">
        <v>0</v>
      </c>
    </row>
    <row r="886" spans="2:5">
      <c r="B886" s="57" t="s">
        <v>1912</v>
      </c>
      <c r="C886" s="43" t="s">
        <v>1948</v>
      </c>
      <c r="D886" s="44">
        <v>0</v>
      </c>
      <c r="E886" s="44">
        <v>0</v>
      </c>
    </row>
    <row r="887" spans="2:5">
      <c r="B887" s="57" t="s">
        <v>1914</v>
      </c>
      <c r="C887" s="43" t="s">
        <v>1949</v>
      </c>
      <c r="D887" s="44">
        <v>0</v>
      </c>
      <c r="E887" s="44">
        <v>0</v>
      </c>
    </row>
    <row r="888" spans="2:5">
      <c r="B888" s="57" t="s">
        <v>1916</v>
      </c>
      <c r="C888" s="43" t="s">
        <v>1950</v>
      </c>
      <c r="D888" s="44">
        <v>0</v>
      </c>
      <c r="E888" s="44">
        <v>0</v>
      </c>
    </row>
    <row r="889" spans="2:5">
      <c r="B889" s="57" t="s">
        <v>1918</v>
      </c>
      <c r="C889" s="43" t="s">
        <v>1951</v>
      </c>
      <c r="D889" s="44">
        <v>0</v>
      </c>
      <c r="E889" s="44">
        <v>0</v>
      </c>
    </row>
    <row r="890" spans="2:5">
      <c r="B890" s="57" t="s">
        <v>1920</v>
      </c>
      <c r="C890" s="43" t="s">
        <v>1952</v>
      </c>
      <c r="D890" s="44">
        <v>0</v>
      </c>
      <c r="E890" s="44">
        <v>0</v>
      </c>
    </row>
    <row r="891" spans="2:5">
      <c r="B891" s="57" t="s">
        <v>1927</v>
      </c>
      <c r="C891" s="43" t="s">
        <v>1953</v>
      </c>
      <c r="D891" s="44">
        <v>0</v>
      </c>
      <c r="E891" s="44">
        <v>0</v>
      </c>
    </row>
    <row r="892" spans="2:5">
      <c r="B892" s="57"/>
    </row>
    <row r="893" spans="2:5">
      <c r="B893" s="57" t="s">
        <v>1955</v>
      </c>
      <c r="C893" s="43" t="s">
        <v>1956</v>
      </c>
      <c r="D893" s="44">
        <v>0</v>
      </c>
      <c r="E893" s="44">
        <v>0</v>
      </c>
    </row>
    <row r="894" spans="2:5">
      <c r="B894" s="57"/>
    </row>
    <row r="895" spans="2:5">
      <c r="B895" s="57" t="s">
        <v>1876</v>
      </c>
      <c r="C895" s="43" t="s">
        <v>2909</v>
      </c>
      <c r="D895" s="44">
        <v>7.6360000000000001</v>
      </c>
      <c r="E895" s="44">
        <v>8.6966999999999999</v>
      </c>
    </row>
    <row r="896" spans="2:5">
      <c r="B896" s="57" t="s">
        <v>1878</v>
      </c>
      <c r="C896" s="43" t="s">
        <v>2910</v>
      </c>
      <c r="D896" s="44">
        <v>7.6360000000000001</v>
      </c>
      <c r="E896" s="44">
        <v>8.6966999999999999</v>
      </c>
    </row>
    <row r="897" spans="2:5">
      <c r="B897" s="57" t="s">
        <v>1880</v>
      </c>
      <c r="C897" s="43" t="s">
        <v>2911</v>
      </c>
      <c r="D897" s="44">
        <v>7.6360000000000001</v>
      </c>
      <c r="E897" s="44">
        <v>8.6966999999999999</v>
      </c>
    </row>
    <row r="898" spans="2:5">
      <c r="B898" s="57" t="s">
        <v>1882</v>
      </c>
      <c r="C898" s="43" t="s">
        <v>2912</v>
      </c>
      <c r="D898" s="44">
        <v>7636</v>
      </c>
      <c r="E898" s="44">
        <v>8.6966999999999999</v>
      </c>
    </row>
    <row r="899" spans="2:5">
      <c r="B899" s="57" t="s">
        <v>1884</v>
      </c>
      <c r="C899" s="43" t="s">
        <v>2913</v>
      </c>
      <c r="D899" s="44">
        <v>7.6360000000000001</v>
      </c>
      <c r="E899" s="44">
        <v>8.6966999999999999</v>
      </c>
    </row>
    <row r="900" spans="2:5">
      <c r="B900" s="57" t="s">
        <v>1886</v>
      </c>
      <c r="C900" s="43" t="s">
        <v>2914</v>
      </c>
      <c r="D900" s="44">
        <v>7.6360000000000001</v>
      </c>
      <c r="E900" s="44">
        <v>8.6966999999999999</v>
      </c>
    </row>
    <row r="901" spans="2:5">
      <c r="B901" s="57" t="s">
        <v>1888</v>
      </c>
      <c r="C901" s="43" t="s">
        <v>2915</v>
      </c>
      <c r="D901" s="44">
        <v>7.6360000000000001</v>
      </c>
      <c r="E901" s="44">
        <v>8.6966999999999999</v>
      </c>
    </row>
    <row r="902" spans="2:5">
      <c r="B902" s="57" t="s">
        <v>1890</v>
      </c>
      <c r="C902" s="43" t="s">
        <v>2916</v>
      </c>
      <c r="D902" s="44">
        <v>7.6360000000000001</v>
      </c>
      <c r="E902" s="44">
        <v>8.6966999999999999</v>
      </c>
    </row>
    <row r="903" spans="2:5">
      <c r="B903" s="57" t="s">
        <v>1892</v>
      </c>
      <c r="C903" s="43" t="s">
        <v>2917</v>
      </c>
      <c r="D903" s="44">
        <v>7.6360000000000001</v>
      </c>
      <c r="E903" s="44">
        <v>8.6096000000000004</v>
      </c>
    </row>
    <row r="904" spans="2:5">
      <c r="B904" s="57" t="s">
        <v>1898</v>
      </c>
      <c r="C904" s="43" t="s">
        <v>2918</v>
      </c>
      <c r="D904" s="44">
        <v>7.6360000000000001</v>
      </c>
      <c r="E904" s="44">
        <v>8.6966999999999999</v>
      </c>
    </row>
    <row r="905" spans="2:5">
      <c r="B905" s="57" t="s">
        <v>1900</v>
      </c>
      <c r="C905" s="43" t="s">
        <v>2919</v>
      </c>
      <c r="D905" s="44">
        <v>7.6360000000000001</v>
      </c>
      <c r="E905" s="44">
        <v>8.6966999999999999</v>
      </c>
    </row>
    <row r="906" spans="2:5">
      <c r="B906" s="57" t="s">
        <v>1902</v>
      </c>
      <c r="C906" s="43" t="s">
        <v>2920</v>
      </c>
      <c r="D906" s="44">
        <v>7.6360000000000001</v>
      </c>
      <c r="E906" s="44">
        <v>8.6966999999999999</v>
      </c>
    </row>
    <row r="907" spans="2:5">
      <c r="B907" s="57" t="s">
        <v>1904</v>
      </c>
      <c r="C907" s="43" t="s">
        <v>2921</v>
      </c>
      <c r="D907" s="44">
        <v>7.6360000000000001</v>
      </c>
      <c r="E907" s="44">
        <v>8.6966999999999999</v>
      </c>
    </row>
    <row r="908" spans="2:5">
      <c r="B908" s="57" t="s">
        <v>1906</v>
      </c>
      <c r="C908" s="43" t="s">
        <v>2922</v>
      </c>
      <c r="D908" s="44">
        <v>7.6360000000000001</v>
      </c>
      <c r="E908" s="44">
        <v>8.6966999999999999</v>
      </c>
    </row>
    <row r="909" spans="2:5">
      <c r="B909" s="57" t="s">
        <v>1910</v>
      </c>
      <c r="C909" s="43" t="s">
        <v>2923</v>
      </c>
      <c r="D909" s="44">
        <v>7.6360000000000001</v>
      </c>
      <c r="E909" s="44">
        <v>8.6966999999999999</v>
      </c>
    </row>
    <row r="910" spans="2:5">
      <c r="B910" s="57" t="s">
        <v>1912</v>
      </c>
      <c r="C910" s="43" t="s">
        <v>2924</v>
      </c>
      <c r="D910" s="44">
        <v>7.6360000000000001</v>
      </c>
      <c r="E910" s="44">
        <v>8.6966999999999999</v>
      </c>
    </row>
    <row r="911" spans="2:5">
      <c r="B911" s="57" t="s">
        <v>1914</v>
      </c>
      <c r="C911" s="43" t="s">
        <v>2925</v>
      </c>
      <c r="D911" s="44">
        <v>7.6360000000000001</v>
      </c>
      <c r="E911" s="44">
        <v>8.6966999999999999</v>
      </c>
    </row>
    <row r="912" spans="2:5">
      <c r="B912" s="57" t="s">
        <v>1916</v>
      </c>
      <c r="C912" s="43" t="s">
        <v>2926</v>
      </c>
      <c r="D912" s="44">
        <v>7.6360000000000001</v>
      </c>
      <c r="E912" s="44">
        <v>8.6966999999999999</v>
      </c>
    </row>
    <row r="913" spans="2:5">
      <c r="B913" s="57" t="s">
        <v>1918</v>
      </c>
      <c r="C913" s="43" t="s">
        <v>2927</v>
      </c>
      <c r="D913" s="44">
        <v>7.6360000000000001</v>
      </c>
      <c r="E913" s="44">
        <v>8.6966999999999999</v>
      </c>
    </row>
    <row r="914" spans="2:5">
      <c r="B914" s="57" t="s">
        <v>1920</v>
      </c>
      <c r="C914" s="43" t="s">
        <v>2928</v>
      </c>
      <c r="D914" s="44">
        <v>7.3630000000000004</v>
      </c>
      <c r="E914" s="44">
        <v>8.6966999999999999</v>
      </c>
    </row>
    <row r="915" spans="2:5">
      <c r="B915" s="57" t="s">
        <v>1873</v>
      </c>
      <c r="C915" s="43" t="s">
        <v>2929</v>
      </c>
      <c r="D915" s="44">
        <v>7.6360000000000001</v>
      </c>
      <c r="E915" s="44">
        <v>8.6966999999999999</v>
      </c>
    </row>
    <row r="916" spans="2:5">
      <c r="B916" s="57" t="s">
        <v>1927</v>
      </c>
      <c r="C916" s="43" t="s">
        <v>2930</v>
      </c>
      <c r="D916" s="44">
        <v>7.3630000000000004</v>
      </c>
      <c r="E916" s="44">
        <v>8.6966999999999999</v>
      </c>
    </row>
    <row r="917" spans="2:5">
      <c r="B917" s="57"/>
    </row>
    <row r="918" spans="2:5">
      <c r="B918" s="57" t="s">
        <v>1876</v>
      </c>
      <c r="C918" s="43" t="s">
        <v>2931</v>
      </c>
      <c r="D918" s="44">
        <v>9.0760000000000005</v>
      </c>
      <c r="E918" s="44">
        <v>10.547499999999999</v>
      </c>
    </row>
    <row r="919" spans="2:5">
      <c r="B919" s="57" t="s">
        <v>1878</v>
      </c>
      <c r="C919" s="43" t="s">
        <v>2932</v>
      </c>
      <c r="D919" s="44">
        <v>9.0760000000000005</v>
      </c>
      <c r="E919" s="44">
        <v>10.547499999999999</v>
      </c>
    </row>
    <row r="920" spans="2:5">
      <c r="B920" s="57" t="s">
        <v>1880</v>
      </c>
      <c r="C920" s="43" t="s">
        <v>2933</v>
      </c>
      <c r="D920" s="44">
        <v>9.0760000000000005</v>
      </c>
      <c r="E920" s="44">
        <v>10.547499999999999</v>
      </c>
    </row>
    <row r="921" spans="2:5">
      <c r="B921" s="57" t="s">
        <v>1882</v>
      </c>
      <c r="C921" s="43" t="s">
        <v>2934</v>
      </c>
      <c r="D921" s="44">
        <v>9.0760000000000005</v>
      </c>
      <c r="E921" s="44">
        <v>10.547499999999999</v>
      </c>
    </row>
    <row r="922" spans="2:5">
      <c r="B922" s="57" t="s">
        <v>1884</v>
      </c>
      <c r="C922" s="43" t="s">
        <v>2935</v>
      </c>
      <c r="D922" s="44">
        <v>9.0760000000000005</v>
      </c>
      <c r="E922" s="44">
        <v>10.547499999999999</v>
      </c>
    </row>
    <row r="923" spans="2:5">
      <c r="B923" s="57" t="s">
        <v>1886</v>
      </c>
      <c r="C923" s="43" t="s">
        <v>2936</v>
      </c>
      <c r="D923" s="44">
        <v>9.0760000000000005</v>
      </c>
      <c r="E923" s="44">
        <v>10.547499999999999</v>
      </c>
    </row>
    <row r="924" spans="2:5">
      <c r="B924" s="57" t="s">
        <v>1888</v>
      </c>
      <c r="C924" s="43" t="s">
        <v>2937</v>
      </c>
      <c r="D924" s="44">
        <v>9.0760000000000005</v>
      </c>
      <c r="E924" s="44">
        <v>10.547499999999999</v>
      </c>
    </row>
    <row r="925" spans="2:5">
      <c r="B925" s="57" t="s">
        <v>1890</v>
      </c>
      <c r="C925" s="43" t="s">
        <v>2938</v>
      </c>
      <c r="D925" s="44">
        <v>9.0760000000000005</v>
      </c>
      <c r="E925" s="44">
        <v>10.547499999999999</v>
      </c>
    </row>
    <row r="926" spans="2:5">
      <c r="B926" s="57" t="s">
        <v>1892</v>
      </c>
      <c r="C926" s="43" t="s">
        <v>2939</v>
      </c>
      <c r="D926" s="44">
        <v>9.0760000000000005</v>
      </c>
      <c r="E926" s="44">
        <v>10.547499999999999</v>
      </c>
    </row>
    <row r="927" spans="2:5">
      <c r="B927" s="57" t="s">
        <v>1898</v>
      </c>
      <c r="C927" s="43" t="s">
        <v>2940</v>
      </c>
      <c r="D927" s="44">
        <v>9.0760000000000005</v>
      </c>
      <c r="E927" s="44">
        <v>10.547499999999999</v>
      </c>
    </row>
    <row r="928" spans="2:5">
      <c r="B928" s="57" t="s">
        <v>1900</v>
      </c>
      <c r="C928" s="43" t="s">
        <v>2941</v>
      </c>
      <c r="D928" s="44">
        <v>9.0760000000000005</v>
      </c>
      <c r="E928" s="44">
        <v>10.547499999999999</v>
      </c>
    </row>
    <row r="929" spans="2:5">
      <c r="B929" s="57" t="s">
        <v>1902</v>
      </c>
      <c r="C929" s="43" t="s">
        <v>2942</v>
      </c>
      <c r="D929" s="44">
        <v>9.0760000000000005</v>
      </c>
      <c r="E929" s="44">
        <v>10.547499999999999</v>
      </c>
    </row>
    <row r="930" spans="2:5">
      <c r="B930" s="57" t="s">
        <v>1904</v>
      </c>
      <c r="C930" s="43" t="s">
        <v>2943</v>
      </c>
      <c r="D930" s="44">
        <v>9.0760000000000005</v>
      </c>
      <c r="E930" s="44">
        <v>10.547499999999999</v>
      </c>
    </row>
    <row r="931" spans="2:5">
      <c r="B931" s="57" t="s">
        <v>1906</v>
      </c>
      <c r="C931" s="43" t="s">
        <v>2944</v>
      </c>
      <c r="D931" s="44">
        <v>9.0760000000000005</v>
      </c>
      <c r="E931" s="44">
        <v>10.547499999999999</v>
      </c>
    </row>
    <row r="932" spans="2:5">
      <c r="B932" s="57" t="s">
        <v>1910</v>
      </c>
      <c r="C932" s="43" t="s">
        <v>2945</v>
      </c>
      <c r="D932" s="44">
        <v>9.0760000000000005</v>
      </c>
      <c r="E932" s="44">
        <v>10.547499999999999</v>
      </c>
    </row>
    <row r="933" spans="2:5">
      <c r="B933" s="57" t="s">
        <v>1912</v>
      </c>
      <c r="C933" s="43" t="s">
        <v>2946</v>
      </c>
      <c r="D933" s="44">
        <v>9.0760000000000005</v>
      </c>
      <c r="E933" s="44">
        <v>10.547499999999999</v>
      </c>
    </row>
    <row r="934" spans="2:5">
      <c r="B934" s="57" t="s">
        <v>1914</v>
      </c>
      <c r="C934" s="43" t="s">
        <v>2947</v>
      </c>
      <c r="D934" s="44">
        <v>9.0760000000000005</v>
      </c>
      <c r="E934" s="44">
        <v>10.547499999999999</v>
      </c>
    </row>
    <row r="935" spans="2:5">
      <c r="B935" s="57" t="s">
        <v>1916</v>
      </c>
      <c r="C935" s="43" t="s">
        <v>2948</v>
      </c>
      <c r="D935" s="44">
        <v>9.0760000000000005</v>
      </c>
      <c r="E935" s="44">
        <v>10.547499999999999</v>
      </c>
    </row>
    <row r="936" spans="2:5">
      <c r="B936" s="57" t="s">
        <v>1918</v>
      </c>
      <c r="C936" s="43" t="s">
        <v>2949</v>
      </c>
      <c r="D936" s="44">
        <v>9.0760000000000005</v>
      </c>
      <c r="E936" s="44">
        <v>10.547499999999999</v>
      </c>
    </row>
    <row r="937" spans="2:5">
      <c r="B937" s="57" t="s">
        <v>1920</v>
      </c>
      <c r="C937" s="43" t="s">
        <v>2950</v>
      </c>
      <c r="D937" s="44">
        <v>9.0760000000000005</v>
      </c>
      <c r="E937" s="44">
        <v>10.547499999999999</v>
      </c>
    </row>
    <row r="938" spans="2:5">
      <c r="B938" s="57" t="s">
        <v>1927</v>
      </c>
      <c r="C938" s="43" t="s">
        <v>2951</v>
      </c>
      <c r="D938" s="44">
        <v>9.0760000000000005</v>
      </c>
      <c r="E938" s="44">
        <v>10.547499999999999</v>
      </c>
    </row>
    <row r="939" spans="2:5">
      <c r="B939" s="57"/>
    </row>
    <row r="940" spans="2:5">
      <c r="B940" s="57" t="s">
        <v>1957</v>
      </c>
      <c r="C940" s="43" t="s">
        <v>1958</v>
      </c>
      <c r="D940" s="44">
        <v>0</v>
      </c>
      <c r="E940" s="44">
        <v>0</v>
      </c>
    </row>
    <row r="941" spans="2:5">
      <c r="B941" s="57" t="s">
        <v>1959</v>
      </c>
      <c r="C941" s="43" t="s">
        <v>1960</v>
      </c>
      <c r="D941" s="44">
        <v>0</v>
      </c>
      <c r="E941" s="44">
        <v>0</v>
      </c>
    </row>
    <row r="942" spans="2:5">
      <c r="B942" s="57" t="s">
        <v>1961</v>
      </c>
      <c r="C942" s="43" t="s">
        <v>1962</v>
      </c>
      <c r="D942" s="44">
        <v>0</v>
      </c>
      <c r="E942" s="44">
        <v>0</v>
      </c>
    </row>
    <row r="943" spans="2:5">
      <c r="B943" s="57" t="s">
        <v>1963</v>
      </c>
      <c r="C943" s="43" t="s">
        <v>1964</v>
      </c>
      <c r="D943" s="44">
        <v>0</v>
      </c>
      <c r="E943" s="44">
        <v>0</v>
      </c>
    </row>
    <row r="944" spans="2:5">
      <c r="B944" s="57" t="s">
        <v>1965</v>
      </c>
      <c r="C944" s="43" t="s">
        <v>1966</v>
      </c>
      <c r="D944" s="44">
        <v>0</v>
      </c>
      <c r="E944" s="44">
        <v>0</v>
      </c>
    </row>
    <row r="945" spans="2:5">
      <c r="B945" s="57" t="s">
        <v>1967</v>
      </c>
      <c r="C945" s="43" t="s">
        <v>1968</v>
      </c>
      <c r="D945" s="44">
        <v>0</v>
      </c>
      <c r="E945" s="44">
        <v>0</v>
      </c>
    </row>
    <row r="946" spans="2:5">
      <c r="B946" s="57" t="s">
        <v>1969</v>
      </c>
      <c r="C946" s="43" t="s">
        <v>1970</v>
      </c>
      <c r="D946" s="44">
        <v>0</v>
      </c>
      <c r="E946" s="44">
        <v>0</v>
      </c>
    </row>
    <row r="947" spans="2:5">
      <c r="B947" s="57" t="s">
        <v>1971</v>
      </c>
      <c r="C947" s="43" t="s">
        <v>1972</v>
      </c>
      <c r="D947" s="44">
        <v>0</v>
      </c>
      <c r="E947" s="44">
        <v>0</v>
      </c>
    </row>
    <row r="948" spans="2:5">
      <c r="B948" s="57" t="s">
        <v>1973</v>
      </c>
      <c r="C948" s="43" t="s">
        <v>1974</v>
      </c>
      <c r="D948" s="44">
        <v>0</v>
      </c>
      <c r="E948" s="44">
        <v>0</v>
      </c>
    </row>
    <row r="949" spans="2:5">
      <c r="B949" s="57" t="s">
        <v>1975</v>
      </c>
      <c r="C949" s="43" t="s">
        <v>1976</v>
      </c>
      <c r="D949" s="44">
        <v>0</v>
      </c>
      <c r="E949" s="44">
        <v>0</v>
      </c>
    </row>
    <row r="950" spans="2:5">
      <c r="B950" s="57" t="s">
        <v>1977</v>
      </c>
      <c r="C950" s="43" t="s">
        <v>1978</v>
      </c>
      <c r="D950" s="44">
        <v>0</v>
      </c>
      <c r="E950" s="44">
        <v>0</v>
      </c>
    </row>
    <row r="951" spans="2:5">
      <c r="B951" s="57" t="s">
        <v>1979</v>
      </c>
      <c r="C951" s="43" t="s">
        <v>1980</v>
      </c>
      <c r="D951" s="44">
        <v>0</v>
      </c>
      <c r="E951" s="44">
        <v>0</v>
      </c>
    </row>
    <row r="952" spans="2:5">
      <c r="B952" s="57" t="s">
        <v>1981</v>
      </c>
      <c r="C952" s="43" t="s">
        <v>1982</v>
      </c>
      <c r="D952" s="44">
        <v>0</v>
      </c>
      <c r="E952" s="44">
        <v>0</v>
      </c>
    </row>
    <row r="953" spans="2:5">
      <c r="B953" s="57"/>
    </row>
    <row r="954" spans="2:5">
      <c r="B954" s="57" t="s">
        <v>1876</v>
      </c>
      <c r="C954" s="43" t="s">
        <v>2952</v>
      </c>
      <c r="D954" s="44">
        <v>8.1315000000000008</v>
      </c>
      <c r="E954" s="44">
        <v>8.6966999999999999</v>
      </c>
    </row>
    <row r="955" spans="2:5">
      <c r="B955" s="57" t="s">
        <v>1878</v>
      </c>
      <c r="C955" s="43" t="s">
        <v>2953</v>
      </c>
      <c r="D955" s="44">
        <v>8.1315000000000008</v>
      </c>
      <c r="E955" s="44">
        <v>8.6966999999999999</v>
      </c>
    </row>
    <row r="956" spans="2:5">
      <c r="B956" s="57" t="s">
        <v>1880</v>
      </c>
      <c r="C956" s="43" t="s">
        <v>2954</v>
      </c>
      <c r="D956" s="44">
        <v>8.1315000000000008</v>
      </c>
      <c r="E956" s="44">
        <v>8.6966999999999999</v>
      </c>
    </row>
    <row r="957" spans="2:5">
      <c r="B957" s="57" t="s">
        <v>1882</v>
      </c>
      <c r="C957" s="43" t="s">
        <v>2955</v>
      </c>
      <c r="D957" s="44">
        <v>8.1315000000000008</v>
      </c>
      <c r="E957" s="44">
        <v>8.6966999999999999</v>
      </c>
    </row>
    <row r="958" spans="2:5">
      <c r="B958" s="57" t="s">
        <v>1884</v>
      </c>
      <c r="C958" s="43" t="s">
        <v>2956</v>
      </c>
      <c r="D958" s="44">
        <v>8.1315000000000008</v>
      </c>
      <c r="E958" s="44">
        <v>8.6966999999999999</v>
      </c>
    </row>
    <row r="959" spans="2:5">
      <c r="B959" s="57" t="s">
        <v>1886</v>
      </c>
      <c r="C959" s="43" t="s">
        <v>2957</v>
      </c>
      <c r="D959" s="44">
        <v>8.1315000000000008</v>
      </c>
      <c r="E959" s="44">
        <v>8.6966999999999999</v>
      </c>
    </row>
    <row r="960" spans="2:5">
      <c r="B960" s="57" t="s">
        <v>1888</v>
      </c>
      <c r="C960" s="43" t="s">
        <v>2958</v>
      </c>
      <c r="D960" s="44">
        <v>8.1315000000000008</v>
      </c>
      <c r="E960" s="44">
        <v>8.6966999999999999</v>
      </c>
    </row>
    <row r="961" spans="2:5">
      <c r="B961" s="57" t="s">
        <v>1890</v>
      </c>
      <c r="C961" s="43" t="s">
        <v>2959</v>
      </c>
      <c r="D961" s="44">
        <v>8.1315000000000008</v>
      </c>
      <c r="E961" s="44">
        <v>8.6966999999999999</v>
      </c>
    </row>
    <row r="962" spans="2:5">
      <c r="B962" s="57" t="s">
        <v>1892</v>
      </c>
      <c r="C962" s="43" t="s">
        <v>2960</v>
      </c>
      <c r="D962" s="44">
        <v>8.1315000000000008</v>
      </c>
      <c r="E962" s="44">
        <v>8.6966999999999999</v>
      </c>
    </row>
    <row r="963" spans="2:5">
      <c r="B963" s="57" t="s">
        <v>1898</v>
      </c>
      <c r="C963" s="43" t="s">
        <v>2961</v>
      </c>
      <c r="D963" s="44">
        <v>8.1315000000000008</v>
      </c>
      <c r="E963" s="44">
        <v>8.6966999999999999</v>
      </c>
    </row>
    <row r="964" spans="2:5">
      <c r="B964" s="57" t="s">
        <v>1900</v>
      </c>
      <c r="C964" s="43" t="s">
        <v>2962</v>
      </c>
      <c r="D964" s="44">
        <v>8.1315000000000008</v>
      </c>
      <c r="E964" s="44">
        <v>8.6966999999999999</v>
      </c>
    </row>
    <row r="965" spans="2:5">
      <c r="B965" s="57" t="s">
        <v>1902</v>
      </c>
      <c r="C965" s="43" t="s">
        <v>2963</v>
      </c>
      <c r="D965" s="44">
        <v>8.1315000000000008</v>
      </c>
      <c r="E965" s="44">
        <v>8.6966999999999999</v>
      </c>
    </row>
    <row r="966" spans="2:5">
      <c r="B966" s="57" t="s">
        <v>1904</v>
      </c>
      <c r="C966" s="43" t="s">
        <v>2964</v>
      </c>
      <c r="D966" s="44">
        <v>8.1315000000000008</v>
      </c>
      <c r="E966" s="44">
        <v>8.6966999999999999</v>
      </c>
    </row>
    <row r="967" spans="2:5">
      <c r="B967" s="57" t="s">
        <v>1906</v>
      </c>
      <c r="C967" s="43" t="s">
        <v>2965</v>
      </c>
      <c r="D967" s="44">
        <v>8.1315000000000008</v>
      </c>
      <c r="E967" s="44">
        <v>8.6966999999999999</v>
      </c>
    </row>
    <row r="968" spans="2:5">
      <c r="B968" s="57" t="s">
        <v>1908</v>
      </c>
      <c r="C968" s="43" t="s">
        <v>2966</v>
      </c>
      <c r="D968" s="44">
        <v>8.1315000000000008</v>
      </c>
      <c r="E968" s="44">
        <v>8.6966999999999999</v>
      </c>
    </row>
    <row r="969" spans="2:5">
      <c r="B969" s="57" t="s">
        <v>1910</v>
      </c>
      <c r="C969" s="43" t="s">
        <v>2967</v>
      </c>
      <c r="D969" s="44">
        <v>8.1315000000000008</v>
      </c>
      <c r="E969" s="44">
        <v>8.6966999999999999</v>
      </c>
    </row>
    <row r="970" spans="2:5">
      <c r="B970" s="57" t="s">
        <v>1912</v>
      </c>
      <c r="C970" s="43" t="s">
        <v>2968</v>
      </c>
      <c r="D970" s="44">
        <v>8.1315000000000008</v>
      </c>
      <c r="E970" s="44">
        <v>8.6966999999999999</v>
      </c>
    </row>
    <row r="971" spans="2:5">
      <c r="B971" s="57" t="s">
        <v>1914</v>
      </c>
      <c r="C971" s="43" t="s">
        <v>2969</v>
      </c>
      <c r="D971" s="44">
        <v>8.1315000000000008</v>
      </c>
      <c r="E971" s="44">
        <v>8.6966999999999999</v>
      </c>
    </row>
    <row r="972" spans="2:5">
      <c r="B972" s="57" t="s">
        <v>1916</v>
      </c>
      <c r="C972" s="43" t="s">
        <v>2970</v>
      </c>
      <c r="D972" s="44">
        <v>8.1315000000000008</v>
      </c>
      <c r="E972" s="44">
        <v>8.6966999999999999</v>
      </c>
    </row>
    <row r="973" spans="2:5">
      <c r="B973" s="57" t="s">
        <v>1918</v>
      </c>
      <c r="C973" s="43" t="s">
        <v>2971</v>
      </c>
      <c r="D973" s="44">
        <v>8.1315000000000008</v>
      </c>
      <c r="E973" s="44">
        <v>8.6966999999999999</v>
      </c>
    </row>
    <row r="974" spans="2:5">
      <c r="B974" s="57" t="s">
        <v>1920</v>
      </c>
      <c r="C974" s="43" t="s">
        <v>2972</v>
      </c>
      <c r="D974" s="44">
        <v>8.1315000000000008</v>
      </c>
      <c r="E974" s="44">
        <v>8.6966999999999999</v>
      </c>
    </row>
    <row r="975" spans="2:5">
      <c r="B975" s="57" t="s">
        <v>1873</v>
      </c>
      <c r="C975" s="43" t="s">
        <v>2973</v>
      </c>
      <c r="D975" s="44">
        <v>813415</v>
      </c>
      <c r="E975" s="44">
        <v>8.6966999999999999</v>
      </c>
    </row>
    <row r="976" spans="2:5">
      <c r="B976" s="57" t="s">
        <v>1927</v>
      </c>
      <c r="C976" s="43" t="s">
        <v>2974</v>
      </c>
      <c r="D976" s="44">
        <v>8.1315000000000008</v>
      </c>
      <c r="E976" s="44">
        <v>8.6966999999999999</v>
      </c>
    </row>
    <row r="977" spans="2:5">
      <c r="B977" s="57"/>
    </row>
    <row r="978" spans="2:5">
      <c r="B978" s="57" t="s">
        <v>1876</v>
      </c>
      <c r="C978" s="43" t="s">
        <v>2975</v>
      </c>
      <c r="D978" s="44">
        <v>9.7565000000000008</v>
      </c>
      <c r="E978" s="44">
        <v>10.547499999999999</v>
      </c>
    </row>
    <row r="979" spans="2:5">
      <c r="B979" s="57" t="s">
        <v>1878</v>
      </c>
      <c r="C979" s="43" t="s">
        <v>2976</v>
      </c>
      <c r="D979" s="44">
        <v>9.7565000000000008</v>
      </c>
      <c r="E979" s="44">
        <v>10.547499999999999</v>
      </c>
    </row>
    <row r="980" spans="2:5">
      <c r="B980" s="57" t="s">
        <v>1880</v>
      </c>
      <c r="C980" s="43" t="s">
        <v>2977</v>
      </c>
      <c r="D980" s="44">
        <v>9.7565000000000008</v>
      </c>
      <c r="E980" s="44">
        <v>10.547499999999999</v>
      </c>
    </row>
    <row r="981" spans="2:5">
      <c r="B981" s="57" t="s">
        <v>1882</v>
      </c>
      <c r="C981" s="43" t="s">
        <v>2978</v>
      </c>
      <c r="D981" s="44">
        <v>9.7565000000000008</v>
      </c>
      <c r="E981" s="44">
        <v>10.547499999999999</v>
      </c>
    </row>
    <row r="982" spans="2:5">
      <c r="B982" s="57" t="s">
        <v>1884</v>
      </c>
      <c r="C982" s="43" t="s">
        <v>2979</v>
      </c>
      <c r="D982" s="44">
        <v>9.7565000000000008</v>
      </c>
      <c r="E982" s="44">
        <v>10.547499999999999</v>
      </c>
    </row>
    <row r="983" spans="2:5">
      <c r="B983" s="57" t="s">
        <v>1886</v>
      </c>
      <c r="C983" s="43" t="s">
        <v>2980</v>
      </c>
      <c r="D983" s="44">
        <v>9.7565000000000008</v>
      </c>
      <c r="E983" s="44">
        <v>10.547499999999999</v>
      </c>
    </row>
    <row r="984" spans="2:5">
      <c r="B984" s="57" t="s">
        <v>1888</v>
      </c>
      <c r="C984" s="43" t="s">
        <v>2981</v>
      </c>
      <c r="D984" s="44">
        <v>9.7565000000000008</v>
      </c>
      <c r="E984" s="44">
        <v>10.547499999999999</v>
      </c>
    </row>
    <row r="985" spans="2:5">
      <c r="B985" s="57" t="s">
        <v>1890</v>
      </c>
      <c r="C985" s="43" t="s">
        <v>2982</v>
      </c>
      <c r="D985" s="44">
        <v>9.7565000000000008</v>
      </c>
      <c r="E985" s="44">
        <v>10.547499999999999</v>
      </c>
    </row>
    <row r="986" spans="2:5">
      <c r="B986" s="57" t="s">
        <v>1892</v>
      </c>
      <c r="C986" s="43" t="s">
        <v>2983</v>
      </c>
      <c r="D986" s="44">
        <v>9.7565000000000008</v>
      </c>
      <c r="E986" s="44">
        <v>10.547499999999999</v>
      </c>
    </row>
    <row r="987" spans="2:5">
      <c r="B987" s="57" t="s">
        <v>1898</v>
      </c>
      <c r="C987" s="43" t="s">
        <v>2984</v>
      </c>
      <c r="D987" s="44">
        <v>9.7565000000000008</v>
      </c>
      <c r="E987" s="44">
        <v>10.547499999999999</v>
      </c>
    </row>
    <row r="988" spans="2:5">
      <c r="B988" s="57" t="s">
        <v>1900</v>
      </c>
      <c r="C988" s="43" t="s">
        <v>2985</v>
      </c>
      <c r="D988" s="44">
        <v>9.7565000000000008</v>
      </c>
      <c r="E988" s="44">
        <v>10.547499999999999</v>
      </c>
    </row>
    <row r="989" spans="2:5">
      <c r="B989" s="57" t="s">
        <v>1902</v>
      </c>
      <c r="C989" s="43" t="s">
        <v>2986</v>
      </c>
      <c r="D989" s="44">
        <v>9.7565000000000008</v>
      </c>
      <c r="E989" s="44">
        <v>10.547499999999999</v>
      </c>
    </row>
    <row r="990" spans="2:5">
      <c r="B990" s="57" t="s">
        <v>1904</v>
      </c>
      <c r="C990" s="43" t="s">
        <v>2987</v>
      </c>
      <c r="D990" s="44">
        <v>9.7565000000000008</v>
      </c>
      <c r="E990" s="44">
        <v>10.547499999999999</v>
      </c>
    </row>
    <row r="991" spans="2:5">
      <c r="B991" s="57" t="s">
        <v>1906</v>
      </c>
      <c r="C991" s="43" t="s">
        <v>2988</v>
      </c>
      <c r="D991" s="44">
        <v>9.7565000000000008</v>
      </c>
      <c r="E991" s="44">
        <v>10.547499999999999</v>
      </c>
    </row>
    <row r="992" spans="2:5">
      <c r="B992" s="57" t="s">
        <v>1908</v>
      </c>
      <c r="C992" s="43" t="s">
        <v>2989</v>
      </c>
      <c r="D992" s="44">
        <v>9.7565000000000008</v>
      </c>
      <c r="E992" s="44">
        <v>10.547499999999999</v>
      </c>
    </row>
    <row r="993" spans="2:5">
      <c r="B993" s="57" t="s">
        <v>1910</v>
      </c>
      <c r="C993" s="43" t="s">
        <v>2990</v>
      </c>
      <c r="D993" s="44">
        <v>9.7565000000000008</v>
      </c>
      <c r="E993" s="44">
        <v>10.547499999999999</v>
      </c>
    </row>
    <row r="994" spans="2:5">
      <c r="B994" s="57" t="s">
        <v>1912</v>
      </c>
      <c r="C994" s="43" t="s">
        <v>2991</v>
      </c>
      <c r="D994" s="44">
        <v>9.7565000000000008</v>
      </c>
      <c r="E994" s="44">
        <v>10.547499999999999</v>
      </c>
    </row>
    <row r="995" spans="2:5">
      <c r="B995" s="57" t="s">
        <v>1914</v>
      </c>
      <c r="C995" s="43" t="s">
        <v>2992</v>
      </c>
      <c r="D995" s="44">
        <v>9.7565000000000008</v>
      </c>
      <c r="E995" s="44">
        <v>10.547499999999999</v>
      </c>
    </row>
    <row r="996" spans="2:5">
      <c r="B996" s="57" t="s">
        <v>1916</v>
      </c>
      <c r="C996" s="43" t="s">
        <v>2993</v>
      </c>
      <c r="D996" s="44">
        <v>9.7565000000000008</v>
      </c>
      <c r="E996" s="44">
        <v>10.547499999999999</v>
      </c>
    </row>
    <row r="997" spans="2:5">
      <c r="B997" s="57" t="s">
        <v>1918</v>
      </c>
      <c r="C997" s="43" t="s">
        <v>2994</v>
      </c>
      <c r="D997" s="44">
        <v>9.7565000000000008</v>
      </c>
      <c r="E997" s="44">
        <v>10.547499999999999</v>
      </c>
    </row>
    <row r="998" spans="2:5">
      <c r="B998" s="57" t="s">
        <v>1920</v>
      </c>
      <c r="C998" s="43" t="s">
        <v>2995</v>
      </c>
      <c r="D998" s="44">
        <v>9.7565000000000008</v>
      </c>
      <c r="E998" s="44">
        <v>10.547499999999999</v>
      </c>
    </row>
    <row r="999" spans="2:5">
      <c r="B999" s="57" t="s">
        <v>1873</v>
      </c>
      <c r="C999" s="43" t="s">
        <v>2996</v>
      </c>
      <c r="D999" s="44">
        <v>9.7565000000000008</v>
      </c>
      <c r="E999" s="44">
        <v>10.547499999999999</v>
      </c>
    </row>
    <row r="1000" spans="2:5">
      <c r="B1000" s="57" t="s">
        <v>1927</v>
      </c>
      <c r="C1000" s="43" t="s">
        <v>2997</v>
      </c>
      <c r="D1000" s="44">
        <v>9.7565000000000008</v>
      </c>
      <c r="E1000" s="44">
        <v>10.547499999999999</v>
      </c>
    </row>
    <row r="1001" spans="2:5">
      <c r="B1001" s="57"/>
    </row>
    <row r="1002" spans="2:5">
      <c r="B1002" s="57" t="s">
        <v>1670</v>
      </c>
      <c r="C1002" s="43" t="s">
        <v>2998</v>
      </c>
      <c r="D1002" s="44">
        <v>0</v>
      </c>
      <c r="E1002" s="44">
        <v>0</v>
      </c>
    </row>
    <row r="1003" spans="2:5">
      <c r="B1003" s="57" t="s">
        <v>1983</v>
      </c>
      <c r="C1003" s="43" t="s">
        <v>2999</v>
      </c>
      <c r="D1003" s="44">
        <v>0</v>
      </c>
      <c r="E1003" s="44">
        <v>0</v>
      </c>
    </row>
    <row r="1004" spans="2:5">
      <c r="B1004" s="57" t="s">
        <v>1985</v>
      </c>
      <c r="C1004" s="43" t="s">
        <v>3000</v>
      </c>
      <c r="D1004" s="44">
        <v>0</v>
      </c>
      <c r="E1004" s="44">
        <v>0</v>
      </c>
    </row>
    <row r="1005" spans="2:5">
      <c r="B1005" s="57" t="s">
        <v>2039</v>
      </c>
      <c r="C1005" s="43" t="s">
        <v>3001</v>
      </c>
      <c r="D1005" s="44">
        <v>0</v>
      </c>
      <c r="E1005" s="44">
        <v>0</v>
      </c>
    </row>
    <row r="1006" spans="2:5">
      <c r="B1006" s="57" t="s">
        <v>3002</v>
      </c>
      <c r="C1006" s="43" t="s">
        <v>3003</v>
      </c>
      <c r="D1006" s="44">
        <v>0</v>
      </c>
      <c r="E1006" s="44">
        <v>0</v>
      </c>
    </row>
    <row r="1007" spans="2:5">
      <c r="B1007" s="57" t="s">
        <v>1654</v>
      </c>
      <c r="C1007" s="43" t="s">
        <v>3004</v>
      </c>
      <c r="D1007" s="44">
        <v>0</v>
      </c>
      <c r="E1007" s="44">
        <v>0</v>
      </c>
    </row>
    <row r="1008" spans="2:5">
      <c r="B1008" s="57" t="s">
        <v>1656</v>
      </c>
      <c r="C1008" s="43" t="s">
        <v>3005</v>
      </c>
      <c r="D1008" s="44">
        <v>0</v>
      </c>
      <c r="E1008" s="44">
        <v>0</v>
      </c>
    </row>
    <row r="1009" spans="2:5">
      <c r="B1009" s="57" t="s">
        <v>1658</v>
      </c>
      <c r="C1009" s="43" t="s">
        <v>3006</v>
      </c>
      <c r="D1009" s="44">
        <v>0</v>
      </c>
      <c r="E1009" s="44">
        <v>0</v>
      </c>
    </row>
    <row r="1010" spans="2:5">
      <c r="B1010" s="57" t="s">
        <v>1660</v>
      </c>
      <c r="C1010" s="43" t="s">
        <v>3007</v>
      </c>
      <c r="D1010" s="44">
        <v>0</v>
      </c>
      <c r="E1010" s="44">
        <v>0</v>
      </c>
    </row>
    <row r="1011" spans="2:5">
      <c r="B1011" s="57" t="s">
        <v>1666</v>
      </c>
      <c r="C1011" s="43" t="s">
        <v>3008</v>
      </c>
      <c r="D1011" s="44">
        <v>0</v>
      </c>
      <c r="E1011" s="44">
        <v>0</v>
      </c>
    </row>
    <row r="1012" spans="2:5">
      <c r="B1012" s="57" t="s">
        <v>1668</v>
      </c>
      <c r="C1012" s="43" t="s">
        <v>3009</v>
      </c>
      <c r="D1012" s="44">
        <v>0</v>
      </c>
      <c r="E1012" s="44">
        <v>0</v>
      </c>
    </row>
    <row r="1013" spans="2:5">
      <c r="B1013" s="57" t="s">
        <v>2051</v>
      </c>
      <c r="C1013" s="43" t="s">
        <v>3010</v>
      </c>
      <c r="D1013" s="44">
        <v>0</v>
      </c>
      <c r="E1013" s="44">
        <v>0</v>
      </c>
    </row>
    <row r="1014" spans="2:5">
      <c r="B1014" s="57" t="s">
        <v>2020</v>
      </c>
      <c r="C1014" s="43" t="s">
        <v>3011</v>
      </c>
      <c r="D1014" s="44">
        <v>0</v>
      </c>
      <c r="E1014" s="44">
        <v>0</v>
      </c>
    </row>
    <row r="1015" spans="2:5">
      <c r="B1015" s="57" t="s">
        <v>2024</v>
      </c>
      <c r="C1015" s="43" t="s">
        <v>3012</v>
      </c>
      <c r="D1015" s="44">
        <v>0</v>
      </c>
      <c r="E1015" s="44">
        <v>0</v>
      </c>
    </row>
    <row r="1016" spans="2:5">
      <c r="B1016" s="57" t="s">
        <v>1672</v>
      </c>
      <c r="C1016" s="43" t="s">
        <v>3013</v>
      </c>
      <c r="D1016" s="44">
        <v>0</v>
      </c>
      <c r="E1016" s="44">
        <v>0</v>
      </c>
    </row>
    <row r="1017" spans="2:5">
      <c r="B1017" s="57"/>
    </row>
    <row r="1018" spans="2:5">
      <c r="B1018" s="57" t="s">
        <v>1876</v>
      </c>
      <c r="C1018" s="43" t="s">
        <v>3014</v>
      </c>
      <c r="D1018" s="44">
        <v>8.1315000000000008</v>
      </c>
      <c r="E1018" s="44">
        <v>8.6966999999999999</v>
      </c>
    </row>
    <row r="1019" spans="2:5">
      <c r="B1019" s="57" t="s">
        <v>1878</v>
      </c>
      <c r="C1019" s="43" t="s">
        <v>3015</v>
      </c>
      <c r="D1019" s="44">
        <v>8.1315000000000008</v>
      </c>
      <c r="E1019" s="44">
        <v>8.6966999999999999</v>
      </c>
    </row>
    <row r="1020" spans="2:5">
      <c r="B1020" s="57" t="s">
        <v>1882</v>
      </c>
      <c r="C1020" s="43" t="s">
        <v>3016</v>
      </c>
      <c r="D1020" s="44">
        <v>8.1315000000000008</v>
      </c>
      <c r="E1020" s="44">
        <v>8.6966999999999999</v>
      </c>
    </row>
    <row r="1021" spans="2:5">
      <c r="B1021" s="57" t="s">
        <v>1884</v>
      </c>
      <c r="C1021" s="43" t="s">
        <v>3017</v>
      </c>
      <c r="D1021" s="44">
        <v>8.1315000000000008</v>
      </c>
      <c r="E1021" s="44">
        <v>8.6966999999999999</v>
      </c>
    </row>
    <row r="1022" spans="2:5">
      <c r="B1022" s="57" t="s">
        <v>1886</v>
      </c>
      <c r="C1022" s="43" t="s">
        <v>3018</v>
      </c>
      <c r="D1022" s="44">
        <v>8.1315000000000008</v>
      </c>
      <c r="E1022" s="44">
        <v>8.6966999999999999</v>
      </c>
    </row>
    <row r="1023" spans="2:5">
      <c r="B1023" s="57" t="s">
        <v>1888</v>
      </c>
      <c r="C1023" s="43" t="s">
        <v>3019</v>
      </c>
      <c r="D1023" s="44">
        <v>8.1315000000000008</v>
      </c>
      <c r="E1023" s="44">
        <v>8.6966999999999999</v>
      </c>
    </row>
    <row r="1024" spans="2:5">
      <c r="B1024" s="57" t="s">
        <v>1890</v>
      </c>
      <c r="C1024" s="43" t="s">
        <v>3020</v>
      </c>
      <c r="D1024" s="44">
        <v>8.1315000000000008</v>
      </c>
      <c r="E1024" s="44">
        <v>8.6966999999999999</v>
      </c>
    </row>
    <row r="1025" spans="2:5">
      <c r="B1025" s="57" t="s">
        <v>1892</v>
      </c>
      <c r="C1025" s="43" t="s">
        <v>3021</v>
      </c>
      <c r="D1025" s="44">
        <v>8.1315000000000008</v>
      </c>
      <c r="E1025" s="44">
        <v>8.6966999999999999</v>
      </c>
    </row>
    <row r="1026" spans="2:5">
      <c r="B1026" s="57" t="s">
        <v>1898</v>
      </c>
      <c r="C1026" s="43" t="s">
        <v>3022</v>
      </c>
      <c r="D1026" s="44">
        <v>8.1315000000000008</v>
      </c>
      <c r="E1026" s="44">
        <v>8.6966999999999999</v>
      </c>
    </row>
    <row r="1027" spans="2:5">
      <c r="B1027" s="57" t="s">
        <v>1900</v>
      </c>
      <c r="C1027" s="43" t="s">
        <v>3023</v>
      </c>
      <c r="D1027" s="44">
        <v>8.1315000000000008</v>
      </c>
      <c r="E1027" s="44">
        <v>8.6966999999999999</v>
      </c>
    </row>
    <row r="1028" spans="2:5">
      <c r="B1028" s="57" t="s">
        <v>1902</v>
      </c>
      <c r="C1028" s="43" t="s">
        <v>3024</v>
      </c>
      <c r="D1028" s="44">
        <v>8.1315000000000008</v>
      </c>
      <c r="E1028" s="44">
        <v>8.6966999999999999</v>
      </c>
    </row>
    <row r="1029" spans="2:5">
      <c r="B1029" s="57" t="s">
        <v>1904</v>
      </c>
      <c r="C1029" s="43" t="s">
        <v>3025</v>
      </c>
      <c r="D1029" s="44">
        <v>8.1315000000000008</v>
      </c>
      <c r="E1029" s="44">
        <v>8.6966999999999999</v>
      </c>
    </row>
    <row r="1030" spans="2:5">
      <c r="B1030" s="57" t="s">
        <v>1906</v>
      </c>
      <c r="C1030" s="43" t="s">
        <v>3026</v>
      </c>
      <c r="D1030" s="44">
        <v>8.1315000000000008</v>
      </c>
      <c r="E1030" s="44">
        <v>8.6067</v>
      </c>
    </row>
    <row r="1031" spans="2:5">
      <c r="B1031" s="57" t="s">
        <v>1908</v>
      </c>
      <c r="C1031" s="43" t="s">
        <v>3027</v>
      </c>
      <c r="D1031" s="44">
        <v>8.1315000000000008</v>
      </c>
      <c r="E1031" s="44">
        <v>8.6966999999999999</v>
      </c>
    </row>
    <row r="1032" spans="2:5">
      <c r="B1032" s="57" t="s">
        <v>1910</v>
      </c>
      <c r="C1032" s="43" t="s">
        <v>3028</v>
      </c>
      <c r="D1032" s="44">
        <v>8.1315000000000008</v>
      </c>
      <c r="E1032" s="44">
        <v>8.6966999999999999</v>
      </c>
    </row>
    <row r="1033" spans="2:5">
      <c r="B1033" s="57" t="s">
        <v>1912</v>
      </c>
      <c r="C1033" s="43" t="s">
        <v>3029</v>
      </c>
      <c r="D1033" s="44">
        <v>8.1315000000000008</v>
      </c>
      <c r="E1033" s="44">
        <v>8.6966999999999999</v>
      </c>
    </row>
    <row r="1034" spans="2:5">
      <c r="B1034" s="57" t="s">
        <v>1914</v>
      </c>
      <c r="C1034" s="43" t="s">
        <v>3030</v>
      </c>
      <c r="D1034" s="44">
        <v>8.1315000000000008</v>
      </c>
      <c r="E1034" s="44">
        <v>8.6966999999999999</v>
      </c>
    </row>
    <row r="1035" spans="2:5">
      <c r="B1035" s="57" t="s">
        <v>1916</v>
      </c>
      <c r="C1035" s="43" t="s">
        <v>3031</v>
      </c>
      <c r="D1035" s="44">
        <v>8.1315000000000008</v>
      </c>
      <c r="E1035" s="44">
        <v>8.6966999999999999</v>
      </c>
    </row>
    <row r="1036" spans="2:5">
      <c r="B1036" s="57" t="s">
        <v>1918</v>
      </c>
      <c r="C1036" s="43" t="s">
        <v>3032</v>
      </c>
      <c r="D1036" s="44">
        <v>8.1315000000000008</v>
      </c>
      <c r="E1036" s="44">
        <v>8.6966999999999999</v>
      </c>
    </row>
    <row r="1037" spans="2:5">
      <c r="B1037" s="57" t="s">
        <v>1920</v>
      </c>
      <c r="C1037" s="43" t="s">
        <v>3033</v>
      </c>
      <c r="D1037" s="44">
        <v>8.1315000000000008</v>
      </c>
      <c r="E1037" s="44">
        <v>8.6966999999999999</v>
      </c>
    </row>
    <row r="1038" spans="2:5">
      <c r="B1038" s="57" t="s">
        <v>1873</v>
      </c>
      <c r="C1038" s="43" t="s">
        <v>3034</v>
      </c>
      <c r="D1038" s="44">
        <v>8.1315000000000008</v>
      </c>
      <c r="E1038" s="44">
        <v>8.6966999999999999</v>
      </c>
    </row>
    <row r="1039" spans="2:5">
      <c r="B1039" s="57" t="s">
        <v>1927</v>
      </c>
      <c r="C1039" s="43" t="s">
        <v>3035</v>
      </c>
      <c r="D1039" s="44">
        <v>8.1315000000000008</v>
      </c>
      <c r="E1039" s="44">
        <v>8.6966999999999999</v>
      </c>
    </row>
    <row r="1040" spans="2:5">
      <c r="B1040" s="57"/>
    </row>
    <row r="1041" spans="2:5">
      <c r="B1041" s="57" t="s">
        <v>1876</v>
      </c>
      <c r="C1041" s="43" t="s">
        <v>3036</v>
      </c>
      <c r="D1041" s="44">
        <v>9.7565000000000008</v>
      </c>
      <c r="E1041" s="44">
        <v>10.547499999999999</v>
      </c>
    </row>
    <row r="1042" spans="2:5">
      <c r="B1042" s="57" t="s">
        <v>1878</v>
      </c>
      <c r="C1042" s="43" t="s">
        <v>3037</v>
      </c>
      <c r="D1042" s="44">
        <v>9.7565000000000008</v>
      </c>
      <c r="E1042" s="44">
        <v>10.547499999999999</v>
      </c>
    </row>
    <row r="1043" spans="2:5">
      <c r="B1043" s="57" t="s">
        <v>1882</v>
      </c>
      <c r="C1043" s="43" t="s">
        <v>3038</v>
      </c>
      <c r="D1043" s="44">
        <v>9.7565000000000008</v>
      </c>
      <c r="E1043" s="44">
        <v>10.547499999999999</v>
      </c>
    </row>
    <row r="1044" spans="2:5">
      <c r="B1044" s="57" t="s">
        <v>1884</v>
      </c>
      <c r="C1044" s="43" t="s">
        <v>3039</v>
      </c>
      <c r="D1044" s="44">
        <v>9.7565000000000008</v>
      </c>
      <c r="E1044" s="44">
        <v>10.547499999999999</v>
      </c>
    </row>
    <row r="1045" spans="2:5">
      <c r="B1045" s="57" t="s">
        <v>1886</v>
      </c>
      <c r="C1045" s="43" t="s">
        <v>3040</v>
      </c>
      <c r="D1045" s="44">
        <v>9.7565000000000008</v>
      </c>
      <c r="E1045" s="44">
        <v>10.547499999999999</v>
      </c>
    </row>
    <row r="1046" spans="2:5">
      <c r="B1046" s="57" t="s">
        <v>1888</v>
      </c>
      <c r="C1046" s="43" t="s">
        <v>3041</v>
      </c>
      <c r="D1046" s="44">
        <v>9.7565000000000008</v>
      </c>
      <c r="E1046" s="44">
        <v>10.547499999999999</v>
      </c>
    </row>
    <row r="1047" spans="2:5">
      <c r="B1047" s="57" t="s">
        <v>1890</v>
      </c>
      <c r="C1047" s="43" t="s">
        <v>3042</v>
      </c>
      <c r="D1047" s="44">
        <v>9.7565000000000008</v>
      </c>
      <c r="E1047" s="44">
        <v>10.547499999999999</v>
      </c>
    </row>
    <row r="1048" spans="2:5">
      <c r="B1048" s="57" t="s">
        <v>1892</v>
      </c>
      <c r="C1048" s="43" t="s">
        <v>3043</v>
      </c>
      <c r="D1048" s="44">
        <v>9.7565000000000008</v>
      </c>
      <c r="E1048" s="44">
        <v>10.547499999999999</v>
      </c>
    </row>
    <row r="1049" spans="2:5">
      <c r="B1049" s="57" t="s">
        <v>1898</v>
      </c>
      <c r="C1049" s="43" t="s">
        <v>3044</v>
      </c>
      <c r="D1049" s="44">
        <v>9.7565000000000008</v>
      </c>
      <c r="E1049" s="44">
        <v>10.547499999999999</v>
      </c>
    </row>
    <row r="1050" spans="2:5">
      <c r="B1050" s="57" t="s">
        <v>1900</v>
      </c>
      <c r="C1050" s="43" t="s">
        <v>3045</v>
      </c>
      <c r="D1050" s="44">
        <v>9.7565000000000008</v>
      </c>
      <c r="E1050" s="44">
        <v>10.547499999999999</v>
      </c>
    </row>
    <row r="1051" spans="2:5">
      <c r="B1051" s="57" t="s">
        <v>1902</v>
      </c>
      <c r="C1051" s="43" t="s">
        <v>3046</v>
      </c>
      <c r="D1051" s="44">
        <v>9.7565000000000008</v>
      </c>
      <c r="E1051" s="44">
        <v>10.547499999999999</v>
      </c>
    </row>
    <row r="1052" spans="2:5">
      <c r="B1052" s="57" t="s">
        <v>1904</v>
      </c>
      <c r="C1052" s="43" t="s">
        <v>3047</v>
      </c>
      <c r="D1052" s="44">
        <v>9.7565000000000008</v>
      </c>
      <c r="E1052" s="44">
        <v>10.5474</v>
      </c>
    </row>
    <row r="1053" spans="2:5">
      <c r="B1053" s="57" t="s">
        <v>1906</v>
      </c>
      <c r="C1053" s="43" t="s">
        <v>3048</v>
      </c>
      <c r="D1053" s="44">
        <v>9.7565000000000008</v>
      </c>
      <c r="E1053" s="44">
        <v>10.5474</v>
      </c>
    </row>
    <row r="1054" spans="2:5">
      <c r="B1054" s="57" t="s">
        <v>1908</v>
      </c>
      <c r="C1054" s="43" t="s">
        <v>3049</v>
      </c>
      <c r="D1054" s="44">
        <v>9.7565000000000008</v>
      </c>
      <c r="E1054" s="44">
        <v>10.547499999999999</v>
      </c>
    </row>
    <row r="1055" spans="2:5">
      <c r="B1055" s="57" t="s">
        <v>1910</v>
      </c>
      <c r="C1055" s="43" t="s">
        <v>3050</v>
      </c>
      <c r="D1055" s="44">
        <v>9.7565000000000008</v>
      </c>
      <c r="E1055" s="44">
        <v>10.547499999999999</v>
      </c>
    </row>
    <row r="1056" spans="2:5">
      <c r="B1056" s="57" t="s">
        <v>1912</v>
      </c>
      <c r="C1056" s="43" t="s">
        <v>3051</v>
      </c>
      <c r="D1056" s="44">
        <v>9.7565000000000008</v>
      </c>
      <c r="E1056" s="44">
        <v>10.547499999999999</v>
      </c>
    </row>
    <row r="1057" spans="2:5">
      <c r="B1057" s="57" t="s">
        <v>1914</v>
      </c>
      <c r="C1057" s="43" t="s">
        <v>3052</v>
      </c>
      <c r="D1057" s="44">
        <v>9.7565000000000008</v>
      </c>
      <c r="E1057" s="44">
        <v>10.547499999999999</v>
      </c>
    </row>
    <row r="1058" spans="2:5">
      <c r="B1058" s="57" t="s">
        <v>1916</v>
      </c>
      <c r="C1058" s="43" t="s">
        <v>3053</v>
      </c>
      <c r="D1058" s="44">
        <v>9.7565000000000008</v>
      </c>
      <c r="E1058" s="44">
        <v>10.547499999999999</v>
      </c>
    </row>
    <row r="1059" spans="2:5">
      <c r="B1059" s="57" t="s">
        <v>1918</v>
      </c>
      <c r="C1059" s="43" t="s">
        <v>3054</v>
      </c>
      <c r="D1059" s="44">
        <v>9.7565000000000008</v>
      </c>
      <c r="E1059" s="44">
        <v>10.547499999999999</v>
      </c>
    </row>
    <row r="1060" spans="2:5">
      <c r="B1060" s="57" t="s">
        <v>1920</v>
      </c>
      <c r="C1060" s="43" t="s">
        <v>3055</v>
      </c>
      <c r="D1060" s="44">
        <v>9.7565000000000008</v>
      </c>
      <c r="E1060" s="44">
        <v>10.547499999999999</v>
      </c>
    </row>
    <row r="1061" spans="2:5">
      <c r="B1061" s="57" t="s">
        <v>1873</v>
      </c>
      <c r="C1061" s="43" t="s">
        <v>3056</v>
      </c>
      <c r="D1061" s="44">
        <v>9.7565000000000008</v>
      </c>
      <c r="E1061" s="44">
        <v>10.5474</v>
      </c>
    </row>
    <row r="1062" spans="2:5">
      <c r="B1062" s="57" t="s">
        <v>1927</v>
      </c>
      <c r="C1062" s="43" t="s">
        <v>3057</v>
      </c>
      <c r="D1062" s="44">
        <v>9.7565000000000008</v>
      </c>
      <c r="E1062" s="44">
        <v>10.547499999999999</v>
      </c>
    </row>
    <row r="1063" spans="2:5">
      <c r="B1063" s="57"/>
    </row>
    <row r="1064" spans="2:5">
      <c r="B1064" s="57" t="s">
        <v>1876</v>
      </c>
      <c r="C1064" s="43" t="s">
        <v>3058</v>
      </c>
      <c r="D1064" s="44">
        <v>7.6360000000000001</v>
      </c>
      <c r="E1064" s="44">
        <v>8.6966999999999999</v>
      </c>
    </row>
    <row r="1065" spans="2:5">
      <c r="B1065" s="57" t="s">
        <v>1878</v>
      </c>
      <c r="C1065" s="43" t="s">
        <v>3059</v>
      </c>
      <c r="D1065" s="44">
        <v>7.6459999999999999</v>
      </c>
      <c r="E1065" s="44">
        <v>8.6966999999999999</v>
      </c>
    </row>
    <row r="1066" spans="2:5">
      <c r="B1066" s="57" t="s">
        <v>1882</v>
      </c>
      <c r="C1066" s="43" t="s">
        <v>3060</v>
      </c>
      <c r="D1066" s="44">
        <v>7.6360000000000001</v>
      </c>
      <c r="E1066" s="44">
        <v>8.6966999999999999</v>
      </c>
    </row>
    <row r="1067" spans="2:5">
      <c r="B1067" s="57" t="s">
        <v>1884</v>
      </c>
      <c r="C1067" s="43" t="s">
        <v>3061</v>
      </c>
      <c r="D1067" s="44">
        <v>7.6360000000000001</v>
      </c>
      <c r="E1067" s="44">
        <v>8.6966999999999999</v>
      </c>
    </row>
    <row r="1068" spans="2:5">
      <c r="B1068" s="57" t="s">
        <v>1886</v>
      </c>
      <c r="C1068" s="43" t="s">
        <v>3062</v>
      </c>
      <c r="D1068" s="44">
        <v>7.6360000000000001</v>
      </c>
      <c r="E1068" s="44">
        <v>8.6966999999999999</v>
      </c>
    </row>
    <row r="1069" spans="2:5">
      <c r="B1069" s="57" t="s">
        <v>1888</v>
      </c>
      <c r="C1069" s="43" t="s">
        <v>3063</v>
      </c>
      <c r="D1069" s="44">
        <v>7.6360000000000001</v>
      </c>
      <c r="E1069" s="44">
        <v>8.6966999999999999</v>
      </c>
    </row>
    <row r="1070" spans="2:5">
      <c r="B1070" s="57" t="s">
        <v>1890</v>
      </c>
      <c r="C1070" s="43" t="s">
        <v>3064</v>
      </c>
      <c r="D1070" s="44">
        <v>7.6360000000000001</v>
      </c>
      <c r="E1070" s="44">
        <v>8.6966999999999999</v>
      </c>
    </row>
    <row r="1071" spans="2:5">
      <c r="B1071" s="57" t="s">
        <v>1892</v>
      </c>
      <c r="C1071" s="43" t="s">
        <v>3065</v>
      </c>
      <c r="D1071" s="44">
        <v>7.6360000000000001</v>
      </c>
      <c r="E1071" s="44">
        <v>8.6966999999999999</v>
      </c>
    </row>
    <row r="1072" spans="2:5">
      <c r="B1072" s="57" t="s">
        <v>1898</v>
      </c>
      <c r="C1072" s="43" t="s">
        <v>3066</v>
      </c>
      <c r="D1072" s="44">
        <v>7.6360000000000001</v>
      </c>
      <c r="E1072" s="44">
        <v>8.6966999999999999</v>
      </c>
    </row>
    <row r="1073" spans="2:5">
      <c r="B1073" s="57" t="s">
        <v>1900</v>
      </c>
      <c r="C1073" s="43" t="s">
        <v>3067</v>
      </c>
      <c r="D1073" s="44">
        <v>7.6360000000000001</v>
      </c>
      <c r="E1073" s="44">
        <v>8.6966999999999999</v>
      </c>
    </row>
    <row r="1074" spans="2:5">
      <c r="B1074" s="57" t="s">
        <v>1902</v>
      </c>
      <c r="C1074" s="43" t="s">
        <v>3068</v>
      </c>
      <c r="D1074" s="44">
        <v>7.6360000000000001</v>
      </c>
      <c r="E1074" s="44">
        <v>8.6966999999999999</v>
      </c>
    </row>
    <row r="1075" spans="2:5">
      <c r="B1075" s="57" t="s">
        <v>1904</v>
      </c>
      <c r="C1075" s="43" t="s">
        <v>3069</v>
      </c>
      <c r="D1075" s="44">
        <v>7.6360000000000001</v>
      </c>
      <c r="E1075" s="44">
        <v>8.6966999999999999</v>
      </c>
    </row>
    <row r="1076" spans="2:5">
      <c r="B1076" s="57" t="s">
        <v>1906</v>
      </c>
      <c r="C1076" s="43" t="s">
        <v>3070</v>
      </c>
      <c r="D1076" s="44">
        <v>7.6360000000000001</v>
      </c>
      <c r="E1076" s="44">
        <v>8.6966999999999999</v>
      </c>
    </row>
    <row r="1077" spans="2:5">
      <c r="B1077" s="57" t="s">
        <v>1908</v>
      </c>
      <c r="C1077" s="43" t="s">
        <v>3071</v>
      </c>
      <c r="D1077" s="44">
        <v>7.6360000000000001</v>
      </c>
      <c r="E1077" s="44">
        <v>8.6966999999999999</v>
      </c>
    </row>
    <row r="1078" spans="2:5">
      <c r="B1078" s="57" t="s">
        <v>1910</v>
      </c>
      <c r="C1078" s="43" t="s">
        <v>3072</v>
      </c>
      <c r="D1078" s="44">
        <v>7.6360000000000001</v>
      </c>
      <c r="E1078" s="44">
        <v>8.6966999999999999</v>
      </c>
    </row>
    <row r="1079" spans="2:5">
      <c r="B1079" s="57" t="s">
        <v>1912</v>
      </c>
      <c r="C1079" s="43" t="s">
        <v>3073</v>
      </c>
      <c r="D1079" s="44">
        <v>7.6360000000000001</v>
      </c>
      <c r="E1079" s="44">
        <v>8.6966999999999999</v>
      </c>
    </row>
    <row r="1080" spans="2:5">
      <c r="B1080" s="57" t="s">
        <v>1914</v>
      </c>
      <c r="C1080" s="43" t="s">
        <v>3074</v>
      </c>
      <c r="D1080" s="44">
        <v>7.6360000000000001</v>
      </c>
      <c r="E1080" s="44">
        <v>8.6966999999999999</v>
      </c>
    </row>
    <row r="1081" spans="2:5">
      <c r="B1081" s="57" t="s">
        <v>1916</v>
      </c>
      <c r="C1081" s="43" t="s">
        <v>3075</v>
      </c>
      <c r="D1081" s="44">
        <v>7.6360000000000001</v>
      </c>
      <c r="E1081" s="44">
        <v>8.6966999999999999</v>
      </c>
    </row>
    <row r="1082" spans="2:5">
      <c r="B1082" s="57" t="s">
        <v>1918</v>
      </c>
      <c r="C1082" s="43" t="s">
        <v>3076</v>
      </c>
      <c r="D1082" s="44">
        <v>7.6360000000000001</v>
      </c>
      <c r="E1082" s="44">
        <v>8.6966999999999999</v>
      </c>
    </row>
    <row r="1083" spans="2:5">
      <c r="B1083" s="57" t="s">
        <v>1920</v>
      </c>
      <c r="C1083" s="43" t="s">
        <v>3077</v>
      </c>
      <c r="D1083" s="44">
        <v>7.6360000000000001</v>
      </c>
      <c r="E1083" s="44">
        <v>8.6966999999999999</v>
      </c>
    </row>
    <row r="1084" spans="2:5">
      <c r="B1084" s="57" t="s">
        <v>1873</v>
      </c>
      <c r="C1084" s="43" t="s">
        <v>3078</v>
      </c>
      <c r="D1084" s="44">
        <v>7.6360000000000001</v>
      </c>
      <c r="E1084" s="44">
        <v>8.6966999999999999</v>
      </c>
    </row>
    <row r="1085" spans="2:5">
      <c r="B1085" s="57" t="s">
        <v>1927</v>
      </c>
      <c r="C1085" s="43" t="s">
        <v>3079</v>
      </c>
      <c r="D1085" s="44">
        <v>7.6360000000000001</v>
      </c>
      <c r="E1085" s="44">
        <v>8.6966999999999999</v>
      </c>
    </row>
    <row r="1086" spans="2:5">
      <c r="B1086" s="57"/>
    </row>
    <row r="1087" spans="2:5">
      <c r="B1087" s="57" t="s">
        <v>1876</v>
      </c>
      <c r="C1087" s="43" t="s">
        <v>3080</v>
      </c>
      <c r="D1087" s="44">
        <v>7.6360000000000001</v>
      </c>
      <c r="E1087" s="44">
        <v>10.547499999999999</v>
      </c>
    </row>
    <row r="1088" spans="2:5">
      <c r="B1088" s="57" t="s">
        <v>1878</v>
      </c>
      <c r="C1088" s="43" t="s">
        <v>3081</v>
      </c>
      <c r="D1088" s="44">
        <v>7.6360000000000001</v>
      </c>
      <c r="E1088" s="44">
        <v>10.547499999999999</v>
      </c>
    </row>
    <row r="1089" spans="2:5">
      <c r="B1089" s="57" t="s">
        <v>1882</v>
      </c>
      <c r="C1089" s="43" t="s">
        <v>3082</v>
      </c>
      <c r="D1089" s="44">
        <v>9.0760000000000005</v>
      </c>
      <c r="E1089" s="44">
        <v>10.547499999999999</v>
      </c>
    </row>
    <row r="1090" spans="2:5">
      <c r="B1090" s="57" t="s">
        <v>1884</v>
      </c>
      <c r="C1090" s="43" t="s">
        <v>3083</v>
      </c>
      <c r="D1090" s="44">
        <v>9.0760000000000005</v>
      </c>
      <c r="E1090" s="44">
        <v>10.547499999999999</v>
      </c>
    </row>
    <row r="1091" spans="2:5">
      <c r="B1091" s="57" t="s">
        <v>1886</v>
      </c>
      <c r="C1091" s="43" t="s">
        <v>3084</v>
      </c>
      <c r="D1091" s="44">
        <v>9.0760000000000005</v>
      </c>
      <c r="E1091" s="44">
        <v>10.547499999999999</v>
      </c>
    </row>
    <row r="1092" spans="2:5">
      <c r="B1092" s="57" t="s">
        <v>1888</v>
      </c>
      <c r="C1092" s="43" t="s">
        <v>3085</v>
      </c>
      <c r="D1092" s="44">
        <v>9.0760000000000005</v>
      </c>
      <c r="E1092" s="44">
        <v>10.547499999999999</v>
      </c>
    </row>
    <row r="1093" spans="2:5">
      <c r="B1093" s="57" t="s">
        <v>1890</v>
      </c>
      <c r="C1093" s="43" t="s">
        <v>3086</v>
      </c>
      <c r="D1093" s="44">
        <v>9.0760000000000005</v>
      </c>
      <c r="E1093" s="44">
        <v>10.547499999999999</v>
      </c>
    </row>
    <row r="1094" spans="2:5">
      <c r="B1094" s="57" t="s">
        <v>1892</v>
      </c>
      <c r="C1094" s="43" t="s">
        <v>3087</v>
      </c>
      <c r="D1094" s="44">
        <v>9.0760000000000005</v>
      </c>
      <c r="E1094" s="44">
        <v>10.547499999999999</v>
      </c>
    </row>
    <row r="1095" spans="2:5">
      <c r="B1095" s="57" t="s">
        <v>1898</v>
      </c>
      <c r="C1095" s="43" t="s">
        <v>3088</v>
      </c>
      <c r="D1095" s="44">
        <v>9076</v>
      </c>
      <c r="E1095" s="44">
        <v>10.547499999999999</v>
      </c>
    </row>
    <row r="1096" spans="2:5">
      <c r="B1096" s="57" t="s">
        <v>1900</v>
      </c>
      <c r="C1096" s="43" t="s">
        <v>3089</v>
      </c>
      <c r="D1096" s="44">
        <v>9.0760000000000005</v>
      </c>
      <c r="E1096" s="44">
        <v>10.547499999999999</v>
      </c>
    </row>
    <row r="1097" spans="2:5">
      <c r="B1097" s="57" t="s">
        <v>1902</v>
      </c>
      <c r="C1097" s="43" t="s">
        <v>3090</v>
      </c>
      <c r="D1097" s="44">
        <v>7.5999999999999998E-2</v>
      </c>
      <c r="E1097" s="44">
        <v>10.547499999999999</v>
      </c>
    </row>
    <row r="1098" spans="2:5">
      <c r="B1098" s="57" t="s">
        <v>1904</v>
      </c>
      <c r="C1098" s="43" t="s">
        <v>3091</v>
      </c>
      <c r="D1098" s="44">
        <v>9.0760000000000005</v>
      </c>
      <c r="E1098" s="44">
        <v>10.547499999999999</v>
      </c>
    </row>
    <row r="1099" spans="2:5">
      <c r="B1099" s="57" t="s">
        <v>1906</v>
      </c>
      <c r="C1099" s="43" t="s">
        <v>3092</v>
      </c>
      <c r="D1099" s="44">
        <v>9.0760000000000005</v>
      </c>
      <c r="E1099" s="44">
        <v>10.547499999999999</v>
      </c>
    </row>
    <row r="1100" spans="2:5">
      <c r="B1100" s="57" t="s">
        <v>1908</v>
      </c>
      <c r="C1100" s="43" t="s">
        <v>3093</v>
      </c>
      <c r="D1100" s="44">
        <v>9076</v>
      </c>
      <c r="E1100" s="44">
        <v>10.547499999999999</v>
      </c>
    </row>
    <row r="1101" spans="2:5">
      <c r="B1101" s="57" t="s">
        <v>1910</v>
      </c>
      <c r="C1101" s="43" t="s">
        <v>3094</v>
      </c>
      <c r="D1101" s="44">
        <v>9.0760000000000005</v>
      </c>
      <c r="E1101" s="44">
        <v>10.547499999999999</v>
      </c>
    </row>
    <row r="1102" spans="2:5">
      <c r="B1102" s="57" t="s">
        <v>1912</v>
      </c>
      <c r="C1102" s="43" t="s">
        <v>3095</v>
      </c>
      <c r="D1102" s="44">
        <v>9076</v>
      </c>
      <c r="E1102" s="44">
        <v>10.547499999999999</v>
      </c>
    </row>
    <row r="1103" spans="2:5">
      <c r="B1103" s="57" t="s">
        <v>1914</v>
      </c>
      <c r="C1103" s="43" t="s">
        <v>3096</v>
      </c>
      <c r="D1103" s="44">
        <v>9.0760000000000005</v>
      </c>
      <c r="E1103" s="44">
        <v>10.547499999999999</v>
      </c>
    </row>
    <row r="1104" spans="2:5">
      <c r="B1104" s="57" t="s">
        <v>1916</v>
      </c>
      <c r="C1104" s="43" t="s">
        <v>3097</v>
      </c>
      <c r="D1104" s="44">
        <v>9.0785999999999998</v>
      </c>
      <c r="E1104" s="44">
        <v>10.547499999999999</v>
      </c>
    </row>
    <row r="1105" spans="2:5">
      <c r="B1105" s="57" t="s">
        <v>1918</v>
      </c>
      <c r="C1105" s="43" t="s">
        <v>3098</v>
      </c>
      <c r="D1105" s="44">
        <v>9.0760000000000005</v>
      </c>
      <c r="E1105" s="44">
        <v>10.547499999999999</v>
      </c>
    </row>
    <row r="1106" spans="2:5">
      <c r="B1106" s="57" t="s">
        <v>1920</v>
      </c>
      <c r="C1106" s="43" t="s">
        <v>3099</v>
      </c>
      <c r="D1106" s="44">
        <v>9.0760000000000005</v>
      </c>
      <c r="E1106" s="44">
        <v>10.547499999999999</v>
      </c>
    </row>
    <row r="1107" spans="2:5">
      <c r="B1107" s="57" t="s">
        <v>1873</v>
      </c>
      <c r="C1107" s="43" t="s">
        <v>3100</v>
      </c>
      <c r="D1107" s="44">
        <v>9.0760000000000005</v>
      </c>
      <c r="E1107" s="44">
        <v>10.547499999999999</v>
      </c>
    </row>
    <row r="1108" spans="2:5">
      <c r="B1108" s="57" t="s">
        <v>1927</v>
      </c>
      <c r="C1108" s="43" t="s">
        <v>3101</v>
      </c>
      <c r="D1108" s="44">
        <v>9.0760000000000005</v>
      </c>
      <c r="E1108" s="44">
        <v>10.547499999999999</v>
      </c>
    </row>
    <row r="1109" spans="2:5">
      <c r="B1109" s="57"/>
    </row>
    <row r="1110" spans="2:5">
      <c r="B1110" s="57" t="s">
        <v>1983</v>
      </c>
      <c r="C1110" s="43" t="s">
        <v>1984</v>
      </c>
      <c r="D1110" s="44">
        <v>0</v>
      </c>
      <c r="E1110" s="44">
        <v>0</v>
      </c>
    </row>
    <row r="1111" spans="2:5">
      <c r="B1111" s="57" t="s">
        <v>1985</v>
      </c>
      <c r="C1111" s="43" t="s">
        <v>1986</v>
      </c>
      <c r="D1111" s="44">
        <v>0</v>
      </c>
      <c r="E1111" s="44">
        <v>0</v>
      </c>
    </row>
    <row r="1112" spans="2:5">
      <c r="B1112" s="57" t="s">
        <v>1987</v>
      </c>
      <c r="C1112" s="43" t="s">
        <v>1988</v>
      </c>
      <c r="D1112" s="44">
        <v>0</v>
      </c>
      <c r="E1112" s="44">
        <v>0</v>
      </c>
    </row>
    <row r="1113" spans="2:5">
      <c r="B1113" s="57" t="s">
        <v>1654</v>
      </c>
      <c r="C1113" s="43" t="s">
        <v>2701</v>
      </c>
      <c r="D1113" s="44">
        <v>0</v>
      </c>
      <c r="E1113" s="44">
        <v>0</v>
      </c>
    </row>
    <row r="1114" spans="2:5">
      <c r="B1114" s="57" t="s">
        <v>1656</v>
      </c>
      <c r="C1114" s="43" t="s">
        <v>1989</v>
      </c>
      <c r="D1114" s="44">
        <v>0</v>
      </c>
      <c r="E1114" s="44">
        <v>0</v>
      </c>
    </row>
    <row r="1115" spans="2:5">
      <c r="B1115" s="57" t="s">
        <v>1658</v>
      </c>
      <c r="C1115" s="43" t="s">
        <v>1990</v>
      </c>
      <c r="D1115" s="44">
        <v>0</v>
      </c>
      <c r="E1115" s="44">
        <v>0</v>
      </c>
    </row>
    <row r="1116" spans="2:5">
      <c r="B1116" s="57" t="s">
        <v>1660</v>
      </c>
      <c r="C1116" s="43" t="s">
        <v>1991</v>
      </c>
      <c r="D1116" s="44">
        <v>0</v>
      </c>
      <c r="E1116" s="44">
        <v>0</v>
      </c>
    </row>
    <row r="1117" spans="2:5">
      <c r="B1117" s="57" t="s">
        <v>1992</v>
      </c>
      <c r="C1117" s="43" t="s">
        <v>1993</v>
      </c>
      <c r="D1117" s="44">
        <v>0</v>
      </c>
      <c r="E1117" s="44">
        <v>0</v>
      </c>
    </row>
    <row r="1118" spans="2:5">
      <c r="B1118" s="57" t="s">
        <v>1994</v>
      </c>
      <c r="C1118" s="43" t="s">
        <v>1995</v>
      </c>
      <c r="D1118" s="44">
        <v>0</v>
      </c>
      <c r="E1118" s="44">
        <v>0</v>
      </c>
    </row>
    <row r="1119" spans="2:5">
      <c r="B1119" s="57" t="s">
        <v>1894</v>
      </c>
      <c r="C1119" s="43" t="s">
        <v>1996</v>
      </c>
      <c r="D1119" s="44">
        <v>0</v>
      </c>
      <c r="E1119" s="44">
        <v>0</v>
      </c>
    </row>
    <row r="1120" spans="2:5">
      <c r="B1120" s="57" t="s">
        <v>1997</v>
      </c>
      <c r="C1120" s="43" t="s">
        <v>1998</v>
      </c>
      <c r="D1120" s="44">
        <v>0</v>
      </c>
      <c r="E1120" s="44">
        <v>0</v>
      </c>
    </row>
    <row r="1121" spans="2:5">
      <c r="B1121" s="57" t="s">
        <v>1664</v>
      </c>
      <c r="C1121" s="43" t="s">
        <v>1999</v>
      </c>
      <c r="D1121" s="44">
        <v>0</v>
      </c>
      <c r="E1121" s="44">
        <v>0</v>
      </c>
    </row>
    <row r="1122" spans="2:5">
      <c r="B1122" s="57" t="s">
        <v>2000</v>
      </c>
      <c r="C1122" s="43" t="s">
        <v>2001</v>
      </c>
      <c r="D1122" s="44">
        <v>0</v>
      </c>
      <c r="E1122" s="44">
        <v>0</v>
      </c>
    </row>
    <row r="1123" spans="2:5">
      <c r="B1123" s="57" t="s">
        <v>1666</v>
      </c>
      <c r="C1123" s="43" t="s">
        <v>2002</v>
      </c>
      <c r="D1123" s="44">
        <v>0</v>
      </c>
      <c r="E1123" s="44">
        <v>0</v>
      </c>
    </row>
    <row r="1124" spans="2:5">
      <c r="B1124" s="57" t="s">
        <v>857</v>
      </c>
      <c r="C1124" s="43" t="s">
        <v>2003</v>
      </c>
      <c r="D1124" s="44">
        <v>0</v>
      </c>
      <c r="E1124" s="44">
        <v>0</v>
      </c>
    </row>
    <row r="1125" spans="2:5">
      <c r="B1125" s="57" t="s">
        <v>1983</v>
      </c>
      <c r="C1125" s="43" t="s">
        <v>2004</v>
      </c>
      <c r="D1125" s="44">
        <v>0</v>
      </c>
      <c r="E1125" s="44">
        <v>0</v>
      </c>
    </row>
    <row r="1126" spans="2:5">
      <c r="B1126" s="57" t="s">
        <v>1985</v>
      </c>
      <c r="C1126" s="43" t="s">
        <v>2005</v>
      </c>
      <c r="D1126" s="44">
        <v>0</v>
      </c>
      <c r="E1126" s="44">
        <v>0</v>
      </c>
    </row>
    <row r="1127" spans="2:5">
      <c r="B1127" s="57" t="s">
        <v>1987</v>
      </c>
      <c r="C1127" s="43" t="s">
        <v>2006</v>
      </c>
      <c r="D1127" s="44">
        <v>0</v>
      </c>
      <c r="E1127" s="44">
        <v>0</v>
      </c>
    </row>
    <row r="1128" spans="2:5">
      <c r="B1128" s="57" t="s">
        <v>1654</v>
      </c>
      <c r="C1128" s="43" t="s">
        <v>2007</v>
      </c>
      <c r="D1128" s="44">
        <v>0</v>
      </c>
      <c r="E1128" s="44">
        <v>0</v>
      </c>
    </row>
    <row r="1129" spans="2:5">
      <c r="B1129" s="57" t="s">
        <v>1656</v>
      </c>
      <c r="C1129" s="43" t="s">
        <v>2008</v>
      </c>
      <c r="D1129" s="44">
        <v>0</v>
      </c>
      <c r="E1129" s="44">
        <v>0</v>
      </c>
    </row>
    <row r="1130" spans="2:5">
      <c r="B1130" s="57" t="s">
        <v>1658</v>
      </c>
      <c r="C1130" s="43" t="s">
        <v>2009</v>
      </c>
      <c r="D1130" s="44">
        <v>0</v>
      </c>
      <c r="E1130" s="44">
        <v>0</v>
      </c>
    </row>
    <row r="1131" spans="2:5">
      <c r="B1131" s="57" t="s">
        <v>1660</v>
      </c>
      <c r="C1131" s="43" t="s">
        <v>2010</v>
      </c>
      <c r="D1131" s="44">
        <v>0</v>
      </c>
      <c r="E1131" s="44">
        <v>0</v>
      </c>
    </row>
    <row r="1132" spans="2:5">
      <c r="B1132" s="57" t="s">
        <v>1896</v>
      </c>
      <c r="C1132" s="43" t="s">
        <v>2011</v>
      </c>
      <c r="D1132" s="44">
        <v>0</v>
      </c>
      <c r="E1132" s="44">
        <v>0</v>
      </c>
    </row>
    <row r="1133" spans="2:5">
      <c r="B1133" s="57" t="s">
        <v>1894</v>
      </c>
      <c r="C1133" s="43" t="s">
        <v>2012</v>
      </c>
      <c r="D1133" s="44">
        <v>0</v>
      </c>
      <c r="E1133" s="44">
        <v>0</v>
      </c>
    </row>
    <row r="1134" spans="2:5">
      <c r="B1134" s="57" t="s">
        <v>2013</v>
      </c>
      <c r="C1134" s="43" t="s">
        <v>2014</v>
      </c>
      <c r="D1134" s="44">
        <v>0</v>
      </c>
      <c r="E1134" s="44">
        <v>0</v>
      </c>
    </row>
    <row r="1135" spans="2:5">
      <c r="B1135" s="57" t="s">
        <v>1662</v>
      </c>
      <c r="C1135" s="43" t="s">
        <v>2015</v>
      </c>
      <c r="D1135" s="44">
        <v>0</v>
      </c>
      <c r="E1135" s="44">
        <v>0</v>
      </c>
    </row>
    <row r="1136" spans="2:5">
      <c r="B1136" s="57" t="s">
        <v>1664</v>
      </c>
      <c r="C1136" s="43" t="s">
        <v>2016</v>
      </c>
      <c r="D1136" s="44">
        <v>0</v>
      </c>
      <c r="E1136" s="44">
        <v>0</v>
      </c>
    </row>
    <row r="1137" spans="2:5">
      <c r="B1137" s="57" t="s">
        <v>2000</v>
      </c>
      <c r="C1137" s="43" t="s">
        <v>2017</v>
      </c>
      <c r="D1137" s="44">
        <v>0</v>
      </c>
      <c r="E1137" s="44">
        <v>0</v>
      </c>
    </row>
    <row r="1138" spans="2:5">
      <c r="B1138" s="57" t="s">
        <v>1666</v>
      </c>
      <c r="C1138" s="43" t="s">
        <v>2018</v>
      </c>
      <c r="D1138" s="44">
        <v>0</v>
      </c>
      <c r="E1138" s="44">
        <v>0</v>
      </c>
    </row>
    <row r="1139" spans="2:5">
      <c r="B1139" s="57" t="s">
        <v>1668</v>
      </c>
      <c r="C1139" s="43" t="s">
        <v>2019</v>
      </c>
      <c r="D1139" s="44">
        <v>9.7565000000000008</v>
      </c>
      <c r="E1139" s="44">
        <v>10.547499999999999</v>
      </c>
    </row>
    <row r="1140" spans="2:5">
      <c r="B1140" s="57" t="s">
        <v>2020</v>
      </c>
      <c r="C1140" s="43" t="s">
        <v>2021</v>
      </c>
      <c r="D1140" s="44">
        <v>0</v>
      </c>
      <c r="E1140" s="44">
        <v>0</v>
      </c>
    </row>
    <row r="1141" spans="2:5">
      <c r="B1141" s="57" t="s">
        <v>2022</v>
      </c>
      <c r="C1141" s="43" t="s">
        <v>2023</v>
      </c>
      <c r="D1141" s="44">
        <v>0</v>
      </c>
      <c r="E1141" s="44">
        <v>0</v>
      </c>
    </row>
    <row r="1142" spans="2:5">
      <c r="B1142" s="57" t="s">
        <v>2024</v>
      </c>
      <c r="C1142" s="43" t="s">
        <v>2025</v>
      </c>
      <c r="D1142" s="44">
        <v>0</v>
      </c>
      <c r="E1142" s="44">
        <v>0</v>
      </c>
    </row>
    <row r="1143" spans="2:5">
      <c r="B1143" s="57" t="s">
        <v>1670</v>
      </c>
      <c r="C1143" s="43" t="s">
        <v>2026</v>
      </c>
      <c r="D1143" s="44">
        <v>0</v>
      </c>
      <c r="E1143" s="44">
        <v>0</v>
      </c>
    </row>
    <row r="1144" spans="2:5">
      <c r="B1144" s="57" t="s">
        <v>1672</v>
      </c>
      <c r="C1144" s="43" t="s">
        <v>2027</v>
      </c>
      <c r="D1144" s="44">
        <v>0</v>
      </c>
      <c r="E1144" s="44">
        <v>0</v>
      </c>
    </row>
    <row r="1145" spans="2:5">
      <c r="B1145" s="57" t="s">
        <v>1668</v>
      </c>
      <c r="C1145" s="43" t="s">
        <v>2028</v>
      </c>
      <c r="D1145" s="44">
        <v>0</v>
      </c>
      <c r="E1145" s="44">
        <v>0</v>
      </c>
    </row>
    <row r="1146" spans="2:5">
      <c r="B1146" s="57" t="s">
        <v>2013</v>
      </c>
      <c r="C1146" s="43" t="s">
        <v>2029</v>
      </c>
      <c r="D1146" s="44">
        <v>0</v>
      </c>
      <c r="E1146" s="44">
        <v>0</v>
      </c>
    </row>
    <row r="1147" spans="2:5">
      <c r="B1147" s="57" t="s">
        <v>2030</v>
      </c>
      <c r="C1147" s="43" t="s">
        <v>2031</v>
      </c>
      <c r="D1147" s="44">
        <v>0</v>
      </c>
      <c r="E1147" s="44">
        <v>0</v>
      </c>
    </row>
    <row r="1148" spans="2:5">
      <c r="B1148" s="57" t="s">
        <v>2020</v>
      </c>
      <c r="C1148" s="43" t="s">
        <v>2032</v>
      </c>
      <c r="D1148" s="44">
        <v>0</v>
      </c>
      <c r="E1148" s="44">
        <v>0</v>
      </c>
    </row>
    <row r="1149" spans="2:5">
      <c r="B1149" s="57" t="s">
        <v>2024</v>
      </c>
      <c r="C1149" s="43" t="s">
        <v>2033</v>
      </c>
      <c r="D1149" s="44">
        <v>0</v>
      </c>
      <c r="E1149" s="44">
        <v>0</v>
      </c>
    </row>
    <row r="1150" spans="2:5">
      <c r="B1150" s="57" t="s">
        <v>2022</v>
      </c>
      <c r="C1150" s="43" t="s">
        <v>2034</v>
      </c>
      <c r="D1150" s="44">
        <v>0</v>
      </c>
      <c r="E1150" s="44">
        <v>0</v>
      </c>
    </row>
    <row r="1151" spans="2:5">
      <c r="B1151" s="57" t="s">
        <v>1670</v>
      </c>
      <c r="C1151" s="43" t="s">
        <v>2035</v>
      </c>
      <c r="D1151" s="44">
        <v>0</v>
      </c>
      <c r="E1151" s="44">
        <v>0</v>
      </c>
    </row>
    <row r="1152" spans="2:5">
      <c r="B1152" s="57" t="s">
        <v>1672</v>
      </c>
      <c r="C1152" s="43" t="s">
        <v>2036</v>
      </c>
      <c r="D1152" s="44">
        <v>0</v>
      </c>
      <c r="E1152" s="44">
        <v>0</v>
      </c>
    </row>
    <row r="1153" spans="2:5">
      <c r="B1153" s="57" t="s">
        <v>2037</v>
      </c>
      <c r="C1153" s="43" t="s">
        <v>2038</v>
      </c>
      <c r="D1153" s="44">
        <v>0</v>
      </c>
      <c r="E1153" s="44">
        <v>0</v>
      </c>
    </row>
    <row r="1154" spans="2:5">
      <c r="B1154" s="57"/>
    </row>
    <row r="1155" spans="2:5">
      <c r="B1155" s="57" t="s">
        <v>2039</v>
      </c>
      <c r="C1155" s="43" t="s">
        <v>2039</v>
      </c>
      <c r="D1155" s="44">
        <v>0</v>
      </c>
      <c r="E1155" s="44">
        <v>0</v>
      </c>
    </row>
    <row r="1156" spans="2:5">
      <c r="B1156" s="57" t="s">
        <v>1985</v>
      </c>
      <c r="C1156" s="43" t="s">
        <v>2702</v>
      </c>
      <c r="D1156" s="44">
        <v>0</v>
      </c>
      <c r="E1156" s="44">
        <v>0</v>
      </c>
    </row>
    <row r="1157" spans="2:5">
      <c r="B1157" s="57" t="s">
        <v>1983</v>
      </c>
      <c r="C1157" s="43" t="s">
        <v>2040</v>
      </c>
      <c r="D1157" s="44">
        <v>0</v>
      </c>
      <c r="E1157" s="44">
        <v>0</v>
      </c>
    </row>
    <row r="1158" spans="2:5">
      <c r="B1158" s="57" t="s">
        <v>1987</v>
      </c>
      <c r="C1158" s="43" t="s">
        <v>2041</v>
      </c>
      <c r="D1158" s="44">
        <v>0</v>
      </c>
      <c r="E1158" s="44">
        <v>0</v>
      </c>
    </row>
    <row r="1159" spans="2:5">
      <c r="B1159" s="57" t="s">
        <v>1654</v>
      </c>
      <c r="C1159" s="43" t="s">
        <v>2042</v>
      </c>
      <c r="D1159" s="44">
        <v>0</v>
      </c>
      <c r="E1159" s="44">
        <v>0</v>
      </c>
    </row>
    <row r="1160" spans="2:5">
      <c r="B1160" s="57" t="s">
        <v>1876</v>
      </c>
      <c r="C1160" s="43" t="s">
        <v>1877</v>
      </c>
      <c r="D1160" s="44">
        <v>0</v>
      </c>
      <c r="E1160" s="44">
        <v>0</v>
      </c>
    </row>
    <row r="1161" spans="2:5">
      <c r="B1161" s="57" t="s">
        <v>1878</v>
      </c>
      <c r="C1161" s="43" t="s">
        <v>1879</v>
      </c>
      <c r="D1161" s="44">
        <v>0</v>
      </c>
      <c r="E1161" s="44">
        <v>0</v>
      </c>
    </row>
    <row r="1162" spans="2:5">
      <c r="B1162" s="57" t="s">
        <v>1880</v>
      </c>
      <c r="C1162" s="43" t="s">
        <v>1881</v>
      </c>
      <c r="D1162" s="44">
        <v>0</v>
      </c>
      <c r="E1162" s="44">
        <v>0</v>
      </c>
    </row>
    <row r="1163" spans="2:5">
      <c r="B1163" s="57" t="s">
        <v>1882</v>
      </c>
      <c r="C1163" s="43" t="s">
        <v>1883</v>
      </c>
      <c r="D1163" s="44">
        <v>0</v>
      </c>
      <c r="E1163" s="44">
        <v>0</v>
      </c>
    </row>
    <row r="1164" spans="2:5">
      <c r="B1164" s="57" t="s">
        <v>1884</v>
      </c>
      <c r="C1164" s="43" t="s">
        <v>1885</v>
      </c>
      <c r="D1164" s="44">
        <v>0</v>
      </c>
      <c r="E1164" s="44">
        <v>0</v>
      </c>
    </row>
    <row r="1165" spans="2:5">
      <c r="B1165" s="57" t="s">
        <v>1886</v>
      </c>
      <c r="C1165" s="43" t="s">
        <v>1887</v>
      </c>
      <c r="D1165" s="44">
        <v>0</v>
      </c>
      <c r="E1165" s="44">
        <v>0</v>
      </c>
    </row>
    <row r="1166" spans="2:5">
      <c r="B1166" s="57" t="s">
        <v>1888</v>
      </c>
      <c r="C1166" s="43" t="s">
        <v>1889</v>
      </c>
      <c r="D1166" s="44">
        <v>0</v>
      </c>
      <c r="E1166" s="44">
        <v>0</v>
      </c>
    </row>
    <row r="1167" spans="2:5">
      <c r="B1167" s="57" t="s">
        <v>1890</v>
      </c>
      <c r="C1167" s="43" t="s">
        <v>1891</v>
      </c>
      <c r="D1167" s="44">
        <v>0</v>
      </c>
      <c r="E1167" s="44">
        <v>0</v>
      </c>
    </row>
    <row r="1168" spans="2:5">
      <c r="B1168" s="57" t="s">
        <v>1892</v>
      </c>
      <c r="C1168" s="43" t="s">
        <v>1893</v>
      </c>
      <c r="D1168" s="44">
        <v>0</v>
      </c>
      <c r="E1168" s="44">
        <v>0</v>
      </c>
    </row>
    <row r="1169" spans="2:5">
      <c r="B1169" s="57" t="s">
        <v>1894</v>
      </c>
      <c r="C1169" s="43" t="s">
        <v>1895</v>
      </c>
      <c r="D1169" s="44">
        <v>0</v>
      </c>
      <c r="E1169" s="44">
        <v>0</v>
      </c>
    </row>
    <row r="1170" spans="2:5">
      <c r="B1170" s="57" t="s">
        <v>1896</v>
      </c>
      <c r="C1170" s="43" t="s">
        <v>1897</v>
      </c>
      <c r="D1170" s="44">
        <v>0</v>
      </c>
      <c r="E1170" s="44">
        <v>0</v>
      </c>
    </row>
    <row r="1171" spans="2:5">
      <c r="B1171" s="57" t="s">
        <v>1898</v>
      </c>
      <c r="C1171" s="43" t="s">
        <v>1899</v>
      </c>
      <c r="D1171" s="44">
        <v>0</v>
      </c>
      <c r="E1171" s="44">
        <v>0</v>
      </c>
    </row>
    <row r="1172" spans="2:5">
      <c r="B1172" s="57" t="s">
        <v>1900</v>
      </c>
      <c r="C1172" s="43" t="s">
        <v>1901</v>
      </c>
      <c r="D1172" s="44">
        <v>0</v>
      </c>
      <c r="E1172" s="44">
        <v>0</v>
      </c>
    </row>
    <row r="1173" spans="2:5">
      <c r="B1173" s="57" t="s">
        <v>1902</v>
      </c>
      <c r="C1173" s="43" t="s">
        <v>1903</v>
      </c>
      <c r="D1173" s="44">
        <v>0</v>
      </c>
      <c r="E1173" s="44">
        <v>0</v>
      </c>
    </row>
    <row r="1174" spans="2:5">
      <c r="B1174" s="57" t="s">
        <v>1904</v>
      </c>
      <c r="C1174" s="43" t="s">
        <v>1905</v>
      </c>
      <c r="D1174" s="44">
        <v>0</v>
      </c>
      <c r="E1174" s="44">
        <v>0</v>
      </c>
    </row>
    <row r="1175" spans="2:5">
      <c r="B1175" s="57" t="s">
        <v>1906</v>
      </c>
      <c r="C1175" s="43" t="s">
        <v>1907</v>
      </c>
      <c r="D1175" s="44">
        <v>0</v>
      </c>
      <c r="E1175" s="44">
        <v>0</v>
      </c>
    </row>
    <row r="1176" spans="2:5">
      <c r="B1176" s="57" t="s">
        <v>1908</v>
      </c>
      <c r="C1176" s="43" t="s">
        <v>1909</v>
      </c>
      <c r="D1176" s="44">
        <v>0</v>
      </c>
      <c r="E1176" s="44">
        <v>0</v>
      </c>
    </row>
    <row r="1177" spans="2:5">
      <c r="B1177" s="57" t="s">
        <v>1910</v>
      </c>
      <c r="C1177" s="43" t="s">
        <v>1911</v>
      </c>
      <c r="D1177" s="44">
        <v>0</v>
      </c>
      <c r="E1177" s="44">
        <v>0</v>
      </c>
    </row>
    <row r="1178" spans="2:5">
      <c r="B1178" s="57" t="s">
        <v>1912</v>
      </c>
      <c r="C1178" s="43" t="s">
        <v>1913</v>
      </c>
      <c r="D1178" s="44">
        <v>0</v>
      </c>
      <c r="E1178" s="44">
        <v>0</v>
      </c>
    </row>
    <row r="1179" spans="2:5">
      <c r="B1179" s="57" t="s">
        <v>1914</v>
      </c>
      <c r="C1179" s="43" t="s">
        <v>1915</v>
      </c>
      <c r="D1179" s="44">
        <v>0</v>
      </c>
      <c r="E1179" s="44">
        <v>0</v>
      </c>
    </row>
    <row r="1180" spans="2:5">
      <c r="B1180" s="57" t="s">
        <v>1916</v>
      </c>
      <c r="C1180" s="43" t="s">
        <v>1917</v>
      </c>
      <c r="D1180" s="44">
        <v>0</v>
      </c>
      <c r="E1180" s="44">
        <v>0</v>
      </c>
    </row>
    <row r="1181" spans="2:5">
      <c r="B1181" s="57" t="s">
        <v>1918</v>
      </c>
      <c r="C1181" s="43" t="s">
        <v>1919</v>
      </c>
      <c r="D1181" s="44">
        <v>0</v>
      </c>
      <c r="E1181" s="44">
        <v>0</v>
      </c>
    </row>
    <row r="1182" spans="2:5">
      <c r="B1182" s="57" t="s">
        <v>1920</v>
      </c>
      <c r="C1182" s="43" t="s">
        <v>1921</v>
      </c>
      <c r="D1182" s="44">
        <v>0</v>
      </c>
      <c r="E1182" s="44">
        <v>0</v>
      </c>
    </row>
    <row r="1183" spans="2:5">
      <c r="B1183" s="57" t="s">
        <v>1662</v>
      </c>
      <c r="C1183" s="43" t="s">
        <v>2043</v>
      </c>
      <c r="D1183" s="44">
        <v>0</v>
      </c>
      <c r="E1183" s="44">
        <v>0</v>
      </c>
    </row>
    <row r="1184" spans="2:5">
      <c r="B1184" s="57" t="s">
        <v>1922</v>
      </c>
      <c r="C1184" s="43" t="s">
        <v>1923</v>
      </c>
      <c r="D1184" s="44">
        <v>0</v>
      </c>
      <c r="E1184" s="44">
        <v>0</v>
      </c>
    </row>
    <row r="1185" spans="2:5">
      <c r="B1185" s="57" t="s">
        <v>2044</v>
      </c>
      <c r="C1185" s="43" t="s">
        <v>2045</v>
      </c>
      <c r="D1185" s="44">
        <v>0</v>
      </c>
      <c r="E1185" s="44">
        <v>0</v>
      </c>
    </row>
    <row r="1186" spans="2:5">
      <c r="B1186" s="57" t="s">
        <v>2046</v>
      </c>
      <c r="C1186" s="43" t="s">
        <v>2047</v>
      </c>
      <c r="D1186" s="44">
        <v>0</v>
      </c>
      <c r="E1186" s="44">
        <v>0</v>
      </c>
    </row>
    <row r="1187" spans="2:5">
      <c r="B1187" s="57" t="s">
        <v>1664</v>
      </c>
      <c r="C1187" s="43" t="s">
        <v>1924</v>
      </c>
      <c r="D1187" s="44">
        <v>0</v>
      </c>
      <c r="E1187" s="44">
        <v>0</v>
      </c>
    </row>
    <row r="1188" spans="2:5">
      <c r="B1188" s="57" t="s">
        <v>1656</v>
      </c>
      <c r="C1188" s="43" t="s">
        <v>2048</v>
      </c>
      <c r="D1188" s="44">
        <v>0</v>
      </c>
      <c r="E1188" s="44">
        <v>0</v>
      </c>
    </row>
    <row r="1189" spans="2:5">
      <c r="B1189" s="57" t="s">
        <v>1666</v>
      </c>
      <c r="C1189" s="43" t="s">
        <v>1925</v>
      </c>
      <c r="D1189" s="44">
        <v>0</v>
      </c>
      <c r="E1189" s="44">
        <v>0</v>
      </c>
    </row>
    <row r="1190" spans="2:5">
      <c r="B1190" s="57" t="s">
        <v>1873</v>
      </c>
      <c r="C1190" s="43" t="s">
        <v>1926</v>
      </c>
      <c r="D1190" s="44">
        <v>0</v>
      </c>
      <c r="E1190" s="44">
        <v>0</v>
      </c>
    </row>
    <row r="1191" spans="2:5">
      <c r="B1191" s="57" t="s">
        <v>1927</v>
      </c>
      <c r="C1191" s="43" t="s">
        <v>1928</v>
      </c>
      <c r="D1191" s="44">
        <v>0</v>
      </c>
      <c r="E1191" s="44">
        <v>0</v>
      </c>
    </row>
    <row r="1192" spans="2:5">
      <c r="B1192" s="57" t="s">
        <v>1668</v>
      </c>
      <c r="C1192" s="43" t="s">
        <v>2049</v>
      </c>
      <c r="D1192" s="44">
        <v>0</v>
      </c>
      <c r="E1192" s="44">
        <v>0</v>
      </c>
    </row>
    <row r="1193" spans="2:5">
      <c r="B1193" s="57" t="s">
        <v>2013</v>
      </c>
      <c r="C1193" s="43" t="s">
        <v>2050</v>
      </c>
      <c r="D1193" s="44">
        <v>0</v>
      </c>
      <c r="E1193" s="44">
        <v>0</v>
      </c>
    </row>
    <row r="1194" spans="2:5">
      <c r="B1194" s="57" t="s">
        <v>2051</v>
      </c>
      <c r="C1194" s="43" t="s">
        <v>2051</v>
      </c>
      <c r="D1194" s="44">
        <v>0</v>
      </c>
      <c r="E1194" s="44">
        <v>0</v>
      </c>
    </row>
    <row r="1195" spans="2:5">
      <c r="B1195" s="57" t="s">
        <v>2020</v>
      </c>
      <c r="C1195" s="43" t="s">
        <v>2052</v>
      </c>
      <c r="D1195" s="44">
        <v>0</v>
      </c>
      <c r="E1195" s="44">
        <v>0</v>
      </c>
    </row>
    <row r="1196" spans="2:5">
      <c r="B1196" s="57" t="s">
        <v>1658</v>
      </c>
      <c r="C1196" s="43" t="s">
        <v>2053</v>
      </c>
      <c r="D1196" s="44">
        <v>0</v>
      </c>
      <c r="E1196" s="44">
        <v>0</v>
      </c>
    </row>
    <row r="1197" spans="2:5">
      <c r="B1197" s="57" t="s">
        <v>1670</v>
      </c>
      <c r="C1197" s="43" t="s">
        <v>2054</v>
      </c>
      <c r="D1197" s="44">
        <v>0</v>
      </c>
      <c r="E1197" s="44">
        <v>0</v>
      </c>
    </row>
    <row r="1198" spans="2:5">
      <c r="B1198" s="57" t="s">
        <v>1672</v>
      </c>
      <c r="C1198" s="43" t="s">
        <v>2055</v>
      </c>
      <c r="D1198" s="44">
        <v>0</v>
      </c>
      <c r="E1198" s="44">
        <v>0</v>
      </c>
    </row>
    <row r="1199" spans="2:5">
      <c r="B1199" s="57" t="s">
        <v>1660</v>
      </c>
      <c r="C1199" s="43" t="s">
        <v>2056</v>
      </c>
      <c r="D1199" s="44">
        <v>0</v>
      </c>
      <c r="E1199" s="44">
        <v>0</v>
      </c>
    </row>
    <row r="1200" spans="2:5">
      <c r="B1200" s="57"/>
    </row>
    <row r="1201" spans="2:5">
      <c r="B1201" s="57" t="s">
        <v>1876</v>
      </c>
      <c r="C1201" s="43" t="s">
        <v>1877</v>
      </c>
      <c r="D1201" s="44">
        <v>0</v>
      </c>
      <c r="E1201" s="44">
        <v>0</v>
      </c>
    </row>
    <row r="1202" spans="2:5">
      <c r="B1202" s="57" t="s">
        <v>1878</v>
      </c>
      <c r="C1202" s="43" t="s">
        <v>1879</v>
      </c>
      <c r="D1202" s="44">
        <v>0</v>
      </c>
      <c r="E1202" s="44">
        <v>0</v>
      </c>
    </row>
    <row r="1203" spans="2:5">
      <c r="B1203" s="57" t="s">
        <v>1880</v>
      </c>
      <c r="C1203" s="43" t="s">
        <v>1881</v>
      </c>
      <c r="D1203" s="44">
        <v>0</v>
      </c>
      <c r="E1203" s="44">
        <v>0</v>
      </c>
    </row>
    <row r="1204" spans="2:5">
      <c r="B1204" s="57" t="s">
        <v>1882</v>
      </c>
      <c r="C1204" s="43" t="s">
        <v>1883</v>
      </c>
      <c r="D1204" s="44">
        <v>0</v>
      </c>
      <c r="E1204" s="44">
        <v>0</v>
      </c>
    </row>
    <row r="1205" spans="2:5">
      <c r="B1205" s="57" t="s">
        <v>1884</v>
      </c>
      <c r="C1205" s="43" t="s">
        <v>1885</v>
      </c>
      <c r="D1205" s="44">
        <v>0</v>
      </c>
      <c r="E1205" s="44">
        <v>0</v>
      </c>
    </row>
    <row r="1206" spans="2:5">
      <c r="B1206" s="57" t="s">
        <v>1886</v>
      </c>
      <c r="C1206" s="43" t="s">
        <v>1887</v>
      </c>
      <c r="D1206" s="44">
        <v>0</v>
      </c>
      <c r="E1206" s="44">
        <v>0</v>
      </c>
    </row>
    <row r="1207" spans="2:5">
      <c r="B1207" s="57" t="s">
        <v>1888</v>
      </c>
      <c r="C1207" s="43" t="s">
        <v>1889</v>
      </c>
      <c r="D1207" s="44">
        <v>0</v>
      </c>
      <c r="E1207" s="44">
        <v>0</v>
      </c>
    </row>
    <row r="1208" spans="2:5">
      <c r="B1208" s="57" t="s">
        <v>1890</v>
      </c>
      <c r="C1208" s="43" t="s">
        <v>1891</v>
      </c>
      <c r="D1208" s="44">
        <v>0</v>
      </c>
      <c r="E1208" s="44">
        <v>0</v>
      </c>
    </row>
    <row r="1209" spans="2:5">
      <c r="B1209" s="57" t="s">
        <v>1892</v>
      </c>
      <c r="C1209" s="43" t="s">
        <v>1893</v>
      </c>
      <c r="D1209" s="44">
        <v>0</v>
      </c>
      <c r="E1209" s="44">
        <v>0</v>
      </c>
    </row>
    <row r="1210" spans="2:5">
      <c r="B1210" s="57" t="s">
        <v>1894</v>
      </c>
      <c r="C1210" s="43" t="s">
        <v>1895</v>
      </c>
      <c r="D1210" s="44">
        <v>0</v>
      </c>
      <c r="E1210" s="44">
        <v>0</v>
      </c>
    </row>
    <row r="1211" spans="2:5">
      <c r="B1211" s="57" t="s">
        <v>1896</v>
      </c>
      <c r="C1211" s="43" t="s">
        <v>1897</v>
      </c>
      <c r="D1211" s="44">
        <v>0</v>
      </c>
      <c r="E1211" s="44">
        <v>0</v>
      </c>
    </row>
    <row r="1212" spans="2:5">
      <c r="B1212" s="57" t="s">
        <v>1898</v>
      </c>
      <c r="C1212" s="43" t="s">
        <v>1899</v>
      </c>
      <c r="D1212" s="44">
        <v>0</v>
      </c>
      <c r="E1212" s="44">
        <v>0</v>
      </c>
    </row>
    <row r="1213" spans="2:5">
      <c r="B1213" s="57" t="s">
        <v>1900</v>
      </c>
      <c r="C1213" s="43" t="s">
        <v>1901</v>
      </c>
      <c r="D1213" s="44">
        <v>0</v>
      </c>
      <c r="E1213" s="44">
        <v>0</v>
      </c>
    </row>
    <row r="1214" spans="2:5">
      <c r="B1214" s="57" t="s">
        <v>1902</v>
      </c>
      <c r="C1214" s="43" t="s">
        <v>1903</v>
      </c>
      <c r="D1214" s="44">
        <v>0</v>
      </c>
      <c r="E1214" s="44">
        <v>0</v>
      </c>
    </row>
    <row r="1215" spans="2:5">
      <c r="B1215" s="57" t="s">
        <v>1904</v>
      </c>
      <c r="C1215" s="43" t="s">
        <v>1905</v>
      </c>
      <c r="D1215" s="44">
        <v>0</v>
      </c>
      <c r="E1215" s="44">
        <v>0</v>
      </c>
    </row>
    <row r="1216" spans="2:5">
      <c r="B1216" s="57" t="s">
        <v>1906</v>
      </c>
      <c r="C1216" s="43" t="s">
        <v>1907</v>
      </c>
      <c r="D1216" s="44">
        <v>0</v>
      </c>
      <c r="E1216" s="44">
        <v>0</v>
      </c>
    </row>
    <row r="1217" spans="2:5">
      <c r="B1217" s="57" t="s">
        <v>1908</v>
      </c>
      <c r="C1217" s="43" t="s">
        <v>1909</v>
      </c>
      <c r="D1217" s="44">
        <v>0</v>
      </c>
      <c r="E1217" s="44">
        <v>0</v>
      </c>
    </row>
    <row r="1218" spans="2:5">
      <c r="B1218" s="57" t="s">
        <v>1910</v>
      </c>
      <c r="C1218" s="43" t="s">
        <v>1911</v>
      </c>
      <c r="D1218" s="44">
        <v>0</v>
      </c>
      <c r="E1218" s="44">
        <v>0</v>
      </c>
    </row>
    <row r="1219" spans="2:5">
      <c r="B1219" s="57" t="s">
        <v>1912</v>
      </c>
      <c r="C1219" s="43" t="s">
        <v>1913</v>
      </c>
      <c r="D1219" s="44">
        <v>0</v>
      </c>
      <c r="E1219" s="44">
        <v>0</v>
      </c>
    </row>
    <row r="1220" spans="2:5">
      <c r="B1220" s="57" t="s">
        <v>1914</v>
      </c>
      <c r="C1220" s="43" t="s">
        <v>1915</v>
      </c>
      <c r="D1220" s="44">
        <v>0</v>
      </c>
      <c r="E1220" s="44">
        <v>0</v>
      </c>
    </row>
    <row r="1221" spans="2:5">
      <c r="B1221" s="57" t="s">
        <v>1916</v>
      </c>
      <c r="C1221" s="43" t="s">
        <v>1917</v>
      </c>
      <c r="D1221" s="44">
        <v>0</v>
      </c>
      <c r="E1221" s="44">
        <v>0</v>
      </c>
    </row>
    <row r="1222" spans="2:5">
      <c r="B1222" s="57" t="s">
        <v>1918</v>
      </c>
      <c r="C1222" s="43" t="s">
        <v>1919</v>
      </c>
      <c r="D1222" s="44">
        <v>0</v>
      </c>
      <c r="E1222" s="44">
        <v>0</v>
      </c>
    </row>
    <row r="1223" spans="2:5">
      <c r="B1223" s="57" t="s">
        <v>1920</v>
      </c>
      <c r="C1223" s="43" t="s">
        <v>1921</v>
      </c>
      <c r="D1223" s="44">
        <v>0</v>
      </c>
      <c r="E1223" s="44">
        <v>0</v>
      </c>
    </row>
    <row r="1224" spans="2:5">
      <c r="B1224" s="57" t="s">
        <v>1922</v>
      </c>
      <c r="C1224" s="43" t="s">
        <v>1923</v>
      </c>
      <c r="D1224" s="44">
        <v>0</v>
      </c>
      <c r="E1224" s="44">
        <v>0</v>
      </c>
    </row>
    <row r="1225" spans="2:5">
      <c r="B1225" s="57" t="s">
        <v>1664</v>
      </c>
      <c r="C1225" s="43" t="s">
        <v>1924</v>
      </c>
      <c r="D1225" s="44">
        <v>0</v>
      </c>
      <c r="E1225" s="44">
        <v>0</v>
      </c>
    </row>
    <row r="1226" spans="2:5">
      <c r="B1226" s="57" t="s">
        <v>1666</v>
      </c>
      <c r="C1226" s="43" t="s">
        <v>1925</v>
      </c>
      <c r="D1226" s="44">
        <v>0</v>
      </c>
      <c r="E1226" s="44">
        <v>0</v>
      </c>
    </row>
    <row r="1227" spans="2:5">
      <c r="B1227" s="57" t="s">
        <v>1873</v>
      </c>
      <c r="C1227" s="43" t="s">
        <v>1926</v>
      </c>
      <c r="D1227" s="44">
        <v>0</v>
      </c>
      <c r="E1227" s="44">
        <v>0</v>
      </c>
    </row>
    <row r="1228" spans="2:5">
      <c r="B1228" s="57" t="s">
        <v>1927</v>
      </c>
      <c r="C1228" s="43" t="s">
        <v>1928</v>
      </c>
      <c r="D1228" s="44">
        <v>0</v>
      </c>
      <c r="E1228" s="44">
        <v>0</v>
      </c>
    </row>
    <row r="1229" spans="2:5">
      <c r="B1229" s="57"/>
    </row>
    <row r="1230" spans="2:5">
      <c r="B1230" s="57" t="s">
        <v>1922</v>
      </c>
      <c r="C1230" s="43" t="s">
        <v>2057</v>
      </c>
      <c r="D1230" s="44">
        <v>9.0760000000000005</v>
      </c>
      <c r="E1230" s="44">
        <v>0</v>
      </c>
    </row>
    <row r="1231" spans="2:5">
      <c r="B1231" s="57" t="s">
        <v>857</v>
      </c>
      <c r="C1231" s="43" t="s">
        <v>2058</v>
      </c>
      <c r="D1231" s="44">
        <v>0</v>
      </c>
      <c r="E1231" s="44">
        <v>0</v>
      </c>
    </row>
    <row r="1232" spans="2:5">
      <c r="B1232" s="57" t="s">
        <v>1876</v>
      </c>
      <c r="C1232" s="43" t="s">
        <v>2059</v>
      </c>
      <c r="D1232" s="44">
        <v>8.4429999999999996</v>
      </c>
      <c r="E1232" s="44">
        <v>10.547499999999999</v>
      </c>
    </row>
    <row r="1233" spans="2:5">
      <c r="B1233" s="57" t="s">
        <v>1878</v>
      </c>
      <c r="C1233" s="43" t="s">
        <v>2060</v>
      </c>
      <c r="D1233" s="44">
        <v>8.4429999999999996</v>
      </c>
      <c r="E1233" s="44">
        <v>10.547499999999999</v>
      </c>
    </row>
    <row r="1234" spans="2:5">
      <c r="B1234" s="57" t="s">
        <v>1880</v>
      </c>
      <c r="C1234" s="43" t="s">
        <v>2061</v>
      </c>
      <c r="D1234" s="44">
        <v>8.4429999999999996</v>
      </c>
      <c r="E1234" s="44">
        <v>10.547499999999999</v>
      </c>
    </row>
    <row r="1235" spans="2:5">
      <c r="B1235" s="57" t="s">
        <v>1882</v>
      </c>
      <c r="C1235" s="43" t="s">
        <v>2062</v>
      </c>
      <c r="D1235" s="44">
        <v>8.4429999999999996</v>
      </c>
      <c r="E1235" s="44">
        <v>10.475</v>
      </c>
    </row>
    <row r="1236" spans="2:5">
      <c r="B1236" s="57" t="s">
        <v>1884</v>
      </c>
      <c r="C1236" s="43" t="s">
        <v>2063</v>
      </c>
      <c r="D1236" s="44">
        <v>8.4429999999999996</v>
      </c>
      <c r="E1236" s="44">
        <v>10.547499999999999</v>
      </c>
    </row>
    <row r="1237" spans="2:5">
      <c r="B1237" s="57" t="s">
        <v>1886</v>
      </c>
      <c r="C1237" s="43" t="s">
        <v>2064</v>
      </c>
      <c r="D1237" s="44">
        <v>8.4429999999999996</v>
      </c>
      <c r="E1237" s="44">
        <v>10.547499999999999</v>
      </c>
    </row>
    <row r="1238" spans="2:5">
      <c r="B1238" s="57" t="s">
        <v>1888</v>
      </c>
      <c r="C1238" s="43" t="s">
        <v>2065</v>
      </c>
      <c r="D1238" s="44">
        <v>8.4429999999999996</v>
      </c>
      <c r="E1238" s="44">
        <v>10.547499999999999</v>
      </c>
    </row>
    <row r="1239" spans="2:5">
      <c r="B1239" s="57" t="s">
        <v>1890</v>
      </c>
      <c r="C1239" s="43" t="s">
        <v>2066</v>
      </c>
      <c r="D1239" s="44">
        <v>8.4429999999999996</v>
      </c>
      <c r="E1239" s="44">
        <v>10.547499999999999</v>
      </c>
    </row>
    <row r="1240" spans="2:5">
      <c r="B1240" s="57" t="s">
        <v>1892</v>
      </c>
      <c r="C1240" s="43" t="s">
        <v>2067</v>
      </c>
      <c r="D1240" s="44">
        <v>8.4429999999999996</v>
      </c>
      <c r="E1240" s="44">
        <v>10.547499999999999</v>
      </c>
    </row>
    <row r="1241" spans="2:5">
      <c r="B1241" s="57" t="s">
        <v>1896</v>
      </c>
      <c r="C1241" s="43" t="s">
        <v>2703</v>
      </c>
      <c r="D1241" s="44">
        <v>8.4429999999999996</v>
      </c>
      <c r="E1241" s="44">
        <v>9.0760000000000005</v>
      </c>
    </row>
    <row r="1242" spans="2:5">
      <c r="B1242" s="57" t="s">
        <v>1898</v>
      </c>
      <c r="C1242" s="43" t="s">
        <v>2068</v>
      </c>
      <c r="D1242" s="44">
        <v>8.4429999999999996</v>
      </c>
      <c r="E1242" s="44">
        <v>10.547499999999999</v>
      </c>
    </row>
    <row r="1243" spans="2:5">
      <c r="B1243" s="57" t="s">
        <v>1900</v>
      </c>
      <c r="C1243" s="43" t="s">
        <v>2069</v>
      </c>
      <c r="D1243" s="44">
        <v>8.4429999999999996</v>
      </c>
      <c r="E1243" s="44">
        <v>9.7565000000000008</v>
      </c>
    </row>
    <row r="1244" spans="2:5">
      <c r="B1244" s="57" t="s">
        <v>1902</v>
      </c>
      <c r="C1244" s="43" t="s">
        <v>2070</v>
      </c>
      <c r="D1244" s="44">
        <v>8.4429999999999996</v>
      </c>
      <c r="E1244" s="44">
        <v>9.7565000000000008</v>
      </c>
    </row>
    <row r="1245" spans="2:5">
      <c r="B1245" s="57" t="s">
        <v>1904</v>
      </c>
      <c r="C1245" s="43" t="s">
        <v>2071</v>
      </c>
      <c r="D1245" s="44">
        <v>8.4429999999999996</v>
      </c>
      <c r="E1245" s="44">
        <v>9.7565000000000008</v>
      </c>
    </row>
    <row r="1246" spans="2:5">
      <c r="B1246" s="57" t="s">
        <v>1906</v>
      </c>
      <c r="C1246" s="43" t="s">
        <v>2072</v>
      </c>
      <c r="D1246" s="44">
        <v>8.4429999999999996</v>
      </c>
      <c r="E1246" s="44">
        <v>10.547499999999999</v>
      </c>
    </row>
    <row r="1247" spans="2:5">
      <c r="B1247" s="57" t="s">
        <v>1908</v>
      </c>
      <c r="C1247" s="43" t="s">
        <v>2073</v>
      </c>
      <c r="D1247" s="44">
        <v>8.4429999999999996</v>
      </c>
      <c r="E1247" s="44">
        <v>10.547499999999999</v>
      </c>
    </row>
    <row r="1248" spans="2:5">
      <c r="B1248" s="57" t="s">
        <v>1910</v>
      </c>
      <c r="C1248" s="43" t="s">
        <v>2074</v>
      </c>
      <c r="D1248" s="44">
        <v>8.4429999999999996</v>
      </c>
      <c r="E1248" s="44">
        <v>10.547499999999999</v>
      </c>
    </row>
    <row r="1249" spans="2:5">
      <c r="B1249" s="57" t="s">
        <v>1912</v>
      </c>
      <c r="C1249" s="43" t="s">
        <v>2075</v>
      </c>
      <c r="D1249" s="44">
        <v>8.4429999999999996</v>
      </c>
      <c r="E1249" s="44">
        <v>10.547499999999999</v>
      </c>
    </row>
    <row r="1250" spans="2:5">
      <c r="B1250" s="57" t="s">
        <v>1914</v>
      </c>
      <c r="C1250" s="43" t="s">
        <v>2076</v>
      </c>
      <c r="D1250" s="44">
        <v>8.4429999999999996</v>
      </c>
      <c r="E1250" s="44">
        <v>9.7565000000000008</v>
      </c>
    </row>
    <row r="1251" spans="2:5">
      <c r="B1251" s="57" t="s">
        <v>1916</v>
      </c>
      <c r="C1251" s="43" t="s">
        <v>2077</v>
      </c>
      <c r="D1251" s="44">
        <v>8.4429999999999996</v>
      </c>
      <c r="E1251" s="44">
        <v>10.547499999999999</v>
      </c>
    </row>
    <row r="1252" spans="2:5">
      <c r="B1252" s="57" t="s">
        <v>1918</v>
      </c>
      <c r="C1252" s="43" t="s">
        <v>2078</v>
      </c>
      <c r="D1252" s="44">
        <v>8.4429999999999996</v>
      </c>
      <c r="E1252" s="44">
        <v>10.547499999999999</v>
      </c>
    </row>
    <row r="1253" spans="2:5">
      <c r="B1253" s="57" t="s">
        <v>1920</v>
      </c>
      <c r="C1253" s="43" t="s">
        <v>2079</v>
      </c>
      <c r="D1253" s="44">
        <v>8.4429999999999996</v>
      </c>
      <c r="E1253" s="44">
        <v>10.547499999999999</v>
      </c>
    </row>
    <row r="1254" spans="2:5">
      <c r="B1254" s="57" t="s">
        <v>1873</v>
      </c>
      <c r="C1254" s="43" t="s">
        <v>2080</v>
      </c>
      <c r="D1254" s="44">
        <v>8.4429999999999996</v>
      </c>
      <c r="E1254" s="44">
        <v>10.547499999999999</v>
      </c>
    </row>
    <row r="1255" spans="2:5">
      <c r="B1255" s="57" t="s">
        <v>1927</v>
      </c>
      <c r="C1255" s="43" t="s">
        <v>2081</v>
      </c>
      <c r="D1255" s="44">
        <v>8.4429999999999996</v>
      </c>
      <c r="E1255" s="44">
        <v>10.547499999999999</v>
      </c>
    </row>
    <row r="1256" spans="2:5">
      <c r="B1256" s="57"/>
    </row>
    <row r="1257" spans="2:5">
      <c r="B1257" s="57" t="s">
        <v>1922</v>
      </c>
      <c r="C1257" s="43" t="s">
        <v>2057</v>
      </c>
      <c r="D1257" s="44">
        <v>0</v>
      </c>
      <c r="E1257" s="44">
        <v>0</v>
      </c>
    </row>
    <row r="1258" spans="2:5">
      <c r="B1258" s="57" t="s">
        <v>1880</v>
      </c>
      <c r="C1258" s="43" t="s">
        <v>2082</v>
      </c>
      <c r="D1258" s="44">
        <v>7.17</v>
      </c>
      <c r="E1258" s="44">
        <v>8.6966999999999999</v>
      </c>
    </row>
    <row r="1259" spans="2:5">
      <c r="B1259" s="57" t="s">
        <v>1878</v>
      </c>
      <c r="C1259" s="43" t="s">
        <v>2083</v>
      </c>
      <c r="D1259" s="44">
        <v>7170</v>
      </c>
      <c r="E1259" s="44">
        <v>8.6966999999999999</v>
      </c>
    </row>
    <row r="1260" spans="2:5">
      <c r="B1260" s="57" t="s">
        <v>857</v>
      </c>
      <c r="C1260" s="43" t="s">
        <v>2084</v>
      </c>
      <c r="D1260" s="44">
        <v>0</v>
      </c>
      <c r="E1260" s="44">
        <v>0</v>
      </c>
    </row>
    <row r="1261" spans="2:5">
      <c r="B1261" s="57" t="s">
        <v>1876</v>
      </c>
      <c r="C1261" s="43" t="s">
        <v>2085</v>
      </c>
      <c r="D1261" s="44">
        <v>7170</v>
      </c>
      <c r="E1261" s="44">
        <v>8.6966999999999999</v>
      </c>
    </row>
    <row r="1262" spans="2:5">
      <c r="B1262" s="57" t="s">
        <v>1882</v>
      </c>
      <c r="C1262" s="43" t="s">
        <v>2086</v>
      </c>
      <c r="D1262" s="44">
        <v>7.17</v>
      </c>
      <c r="E1262" s="44">
        <v>8.6966999999999999</v>
      </c>
    </row>
    <row r="1263" spans="2:5">
      <c r="B1263" s="57" t="s">
        <v>1884</v>
      </c>
      <c r="C1263" s="43" t="s">
        <v>2087</v>
      </c>
      <c r="D1263" s="44">
        <v>7.17</v>
      </c>
      <c r="E1263" s="44">
        <v>8.6966999999999999</v>
      </c>
    </row>
    <row r="1264" spans="2:5">
      <c r="B1264" s="57" t="s">
        <v>1886</v>
      </c>
      <c r="C1264" s="43" t="s">
        <v>2088</v>
      </c>
      <c r="D1264" s="44">
        <v>7.17</v>
      </c>
      <c r="E1264" s="44">
        <v>8.6966999999999999</v>
      </c>
    </row>
    <row r="1265" spans="2:5">
      <c r="B1265" s="57" t="s">
        <v>1888</v>
      </c>
      <c r="C1265" s="43" t="s">
        <v>2089</v>
      </c>
      <c r="D1265" s="44">
        <v>7.17</v>
      </c>
      <c r="E1265" s="44">
        <v>8.6966999999999999</v>
      </c>
    </row>
    <row r="1266" spans="2:5">
      <c r="B1266" s="57" t="s">
        <v>1890</v>
      </c>
      <c r="C1266" s="43" t="s">
        <v>2090</v>
      </c>
      <c r="D1266" s="44">
        <v>7.17</v>
      </c>
      <c r="E1266" s="44">
        <v>8.6966999999999999</v>
      </c>
    </row>
    <row r="1267" spans="2:5">
      <c r="B1267" s="57" t="s">
        <v>1892</v>
      </c>
      <c r="C1267" s="43" t="s">
        <v>2091</v>
      </c>
      <c r="D1267" s="44">
        <v>7.17</v>
      </c>
      <c r="E1267" s="44">
        <v>8.6966999999999999</v>
      </c>
    </row>
    <row r="1268" spans="2:5">
      <c r="B1268" s="57" t="s">
        <v>1898</v>
      </c>
      <c r="C1268" s="43" t="s">
        <v>2092</v>
      </c>
      <c r="D1268" s="44">
        <v>7.17</v>
      </c>
      <c r="E1268" s="44">
        <v>8.6966999999999999</v>
      </c>
    </row>
    <row r="1269" spans="2:5">
      <c r="B1269" s="57" t="s">
        <v>1900</v>
      </c>
      <c r="C1269" s="43" t="s">
        <v>2093</v>
      </c>
      <c r="D1269" s="44">
        <v>7.17</v>
      </c>
      <c r="E1269" s="44">
        <v>8.6966999999999999</v>
      </c>
    </row>
    <row r="1270" spans="2:5">
      <c r="B1270" s="57" t="s">
        <v>1902</v>
      </c>
      <c r="C1270" s="43" t="s">
        <v>2094</v>
      </c>
      <c r="D1270" s="44">
        <v>7.17</v>
      </c>
      <c r="E1270" s="44">
        <v>8.6966999999999999</v>
      </c>
    </row>
    <row r="1271" spans="2:5">
      <c r="B1271" s="57" t="s">
        <v>1904</v>
      </c>
      <c r="C1271" s="43" t="s">
        <v>3102</v>
      </c>
      <c r="D1271" s="44">
        <v>7.17</v>
      </c>
      <c r="E1271" s="44">
        <v>8.6966999999999999</v>
      </c>
    </row>
    <row r="1272" spans="2:5">
      <c r="B1272" s="57" t="s">
        <v>1906</v>
      </c>
      <c r="C1272" s="43" t="s">
        <v>2095</v>
      </c>
      <c r="D1272" s="44">
        <v>7.17</v>
      </c>
      <c r="E1272" s="44">
        <v>8.6966999999999999</v>
      </c>
    </row>
    <row r="1273" spans="2:5">
      <c r="B1273" s="57" t="s">
        <v>1908</v>
      </c>
      <c r="C1273" s="43" t="s">
        <v>2096</v>
      </c>
      <c r="D1273" s="44">
        <v>7.17</v>
      </c>
      <c r="E1273" s="44">
        <v>8.6966999999999999</v>
      </c>
    </row>
    <row r="1274" spans="2:5">
      <c r="B1274" s="57" t="s">
        <v>1910</v>
      </c>
      <c r="C1274" s="43" t="s">
        <v>2097</v>
      </c>
      <c r="D1274" s="44">
        <v>7.17</v>
      </c>
      <c r="E1274" s="44">
        <v>8.6966999999999999</v>
      </c>
    </row>
    <row r="1275" spans="2:5">
      <c r="B1275" s="57" t="s">
        <v>1912</v>
      </c>
      <c r="C1275" s="43" t="s">
        <v>2098</v>
      </c>
      <c r="D1275" s="44">
        <v>7.17</v>
      </c>
      <c r="E1275" s="44">
        <v>8.6966999999999999</v>
      </c>
    </row>
    <row r="1276" spans="2:5">
      <c r="B1276" s="57" t="s">
        <v>1914</v>
      </c>
      <c r="C1276" s="43" t="s">
        <v>2099</v>
      </c>
      <c r="D1276" s="44">
        <v>7.17</v>
      </c>
      <c r="E1276" s="44">
        <v>8.6966999999999999</v>
      </c>
    </row>
    <row r="1277" spans="2:5">
      <c r="B1277" s="57" t="s">
        <v>1916</v>
      </c>
      <c r="C1277" s="43" t="s">
        <v>2100</v>
      </c>
      <c r="D1277" s="44">
        <v>7.17</v>
      </c>
      <c r="E1277" s="44">
        <v>8.6966999999999999</v>
      </c>
    </row>
    <row r="1278" spans="2:5">
      <c r="B1278" s="57" t="s">
        <v>1918</v>
      </c>
      <c r="C1278" s="43" t="s">
        <v>2101</v>
      </c>
      <c r="D1278" s="44">
        <v>7.17</v>
      </c>
      <c r="E1278" s="44">
        <v>8.6966999999999999</v>
      </c>
    </row>
    <row r="1279" spans="2:5">
      <c r="B1279" s="57" t="s">
        <v>1920</v>
      </c>
      <c r="C1279" s="43" t="s">
        <v>2102</v>
      </c>
      <c r="D1279" s="44">
        <v>7.17</v>
      </c>
      <c r="E1279" s="44">
        <v>8.6966999999999999</v>
      </c>
    </row>
    <row r="1280" spans="2:5">
      <c r="B1280" s="57" t="s">
        <v>1873</v>
      </c>
      <c r="C1280" s="43" t="s">
        <v>2103</v>
      </c>
      <c r="D1280" s="44">
        <v>7.17</v>
      </c>
      <c r="E1280" s="44">
        <v>8.6966999999999999</v>
      </c>
    </row>
    <row r="1281" spans="2:5">
      <c r="B1281" s="57" t="s">
        <v>1896</v>
      </c>
      <c r="C1281" s="43" t="s">
        <v>2104</v>
      </c>
      <c r="D1281" s="44">
        <v>7.17</v>
      </c>
      <c r="E1281" s="44">
        <v>8.6979000000000006</v>
      </c>
    </row>
    <row r="1282" spans="2:5">
      <c r="B1282" s="57"/>
    </row>
    <row r="1283" spans="2:5">
      <c r="B1283" s="57" t="s">
        <v>2039</v>
      </c>
      <c r="C1283" s="43" t="s">
        <v>2039</v>
      </c>
      <c r="D1283" s="44">
        <v>3.1</v>
      </c>
      <c r="E1283" s="44">
        <v>4.1500000000000004</v>
      </c>
    </row>
    <row r="1284" spans="2:5">
      <c r="B1284" s="57" t="s">
        <v>1985</v>
      </c>
      <c r="C1284" s="43" t="s">
        <v>2702</v>
      </c>
      <c r="D1284" s="44">
        <v>3.1</v>
      </c>
      <c r="E1284" s="44">
        <v>4.1500000000000004</v>
      </c>
    </row>
    <row r="1285" spans="2:5">
      <c r="B1285" s="57" t="s">
        <v>1983</v>
      </c>
      <c r="C1285" s="43" t="s">
        <v>2040</v>
      </c>
      <c r="D1285" s="44">
        <v>3.1</v>
      </c>
      <c r="E1285" s="44">
        <v>4.1500000000000004</v>
      </c>
    </row>
    <row r="1286" spans="2:5">
      <c r="B1286" s="57" t="s">
        <v>1987</v>
      </c>
      <c r="C1286" s="43" t="s">
        <v>2041</v>
      </c>
      <c r="D1286" s="44">
        <v>3.1</v>
      </c>
      <c r="E1286" s="44">
        <v>4.1500000000000004</v>
      </c>
    </row>
    <row r="1287" spans="2:5">
      <c r="B1287" s="57" t="s">
        <v>1654</v>
      </c>
      <c r="C1287" s="43" t="s">
        <v>2042</v>
      </c>
      <c r="D1287" s="44">
        <v>3.1</v>
      </c>
      <c r="E1287" s="44">
        <v>4.1500000000000004</v>
      </c>
    </row>
    <row r="1288" spans="2:5">
      <c r="B1288" s="57" t="s">
        <v>1876</v>
      </c>
      <c r="C1288" s="43" t="s">
        <v>1877</v>
      </c>
      <c r="D1288" s="44">
        <v>3.1</v>
      </c>
      <c r="E1288" s="44">
        <v>4.1500000000000004</v>
      </c>
    </row>
    <row r="1289" spans="2:5">
      <c r="B1289" s="57" t="s">
        <v>1878</v>
      </c>
      <c r="C1289" s="43" t="s">
        <v>1879</v>
      </c>
      <c r="D1289" s="44">
        <v>3.1</v>
      </c>
      <c r="E1289" s="44">
        <v>4.1500000000000004</v>
      </c>
    </row>
    <row r="1290" spans="2:5">
      <c r="B1290" s="57" t="s">
        <v>1880</v>
      </c>
      <c r="C1290" s="43" t="s">
        <v>1881</v>
      </c>
      <c r="D1290" s="44">
        <v>3.1</v>
      </c>
      <c r="E1290" s="44">
        <v>4.1500000000000004</v>
      </c>
    </row>
    <row r="1291" spans="2:5">
      <c r="B1291" s="57" t="s">
        <v>1882</v>
      </c>
      <c r="C1291" s="43" t="s">
        <v>1883</v>
      </c>
      <c r="D1291" s="44">
        <v>3.1</v>
      </c>
      <c r="E1291" s="44">
        <v>4.1500000000000004</v>
      </c>
    </row>
    <row r="1292" spans="2:5">
      <c r="B1292" s="57" t="s">
        <v>1884</v>
      </c>
      <c r="C1292" s="43" t="s">
        <v>1885</v>
      </c>
      <c r="D1292" s="44">
        <v>3.1</v>
      </c>
      <c r="E1292" s="44">
        <v>4.1500000000000004</v>
      </c>
    </row>
    <row r="1293" spans="2:5">
      <c r="B1293" s="57" t="s">
        <v>1886</v>
      </c>
      <c r="C1293" s="43" t="s">
        <v>1887</v>
      </c>
      <c r="D1293" s="44">
        <v>3.1</v>
      </c>
      <c r="E1293" s="44">
        <v>4.1500000000000004</v>
      </c>
    </row>
    <row r="1294" spans="2:5">
      <c r="B1294" s="57" t="s">
        <v>1888</v>
      </c>
      <c r="C1294" s="43" t="s">
        <v>1889</v>
      </c>
      <c r="D1294" s="44">
        <v>3.1</v>
      </c>
      <c r="E1294" s="44">
        <v>4.1500000000000004</v>
      </c>
    </row>
    <row r="1295" spans="2:5">
      <c r="B1295" s="57" t="s">
        <v>1890</v>
      </c>
      <c r="C1295" s="43" t="s">
        <v>1891</v>
      </c>
      <c r="D1295" s="44">
        <v>3.1</v>
      </c>
      <c r="E1295" s="44">
        <v>4.1500000000000004</v>
      </c>
    </row>
    <row r="1296" spans="2:5">
      <c r="B1296" s="57" t="s">
        <v>1892</v>
      </c>
      <c r="C1296" s="43" t="s">
        <v>1893</v>
      </c>
      <c r="D1296" s="44">
        <v>3.1</v>
      </c>
      <c r="E1296" s="44">
        <v>4.1500000000000004</v>
      </c>
    </row>
    <row r="1297" spans="2:5">
      <c r="B1297" s="57" t="s">
        <v>1894</v>
      </c>
      <c r="C1297" s="43" t="s">
        <v>1895</v>
      </c>
      <c r="D1297" s="44">
        <v>3.1</v>
      </c>
      <c r="E1297" s="44">
        <v>4.1500000000000004</v>
      </c>
    </row>
    <row r="1298" spans="2:5">
      <c r="B1298" s="57" t="s">
        <v>1896</v>
      </c>
      <c r="C1298" s="43" t="s">
        <v>1897</v>
      </c>
      <c r="D1298" s="44">
        <v>3.1</v>
      </c>
      <c r="E1298" s="44">
        <v>4.1500000000000004</v>
      </c>
    </row>
    <row r="1299" spans="2:5">
      <c r="B1299" s="57" t="s">
        <v>1898</v>
      </c>
      <c r="C1299" s="43" t="s">
        <v>1899</v>
      </c>
      <c r="D1299" s="44">
        <v>3.1</v>
      </c>
      <c r="E1299" s="44">
        <v>4.1500000000000004</v>
      </c>
    </row>
    <row r="1300" spans="2:5">
      <c r="B1300" s="57" t="s">
        <v>1900</v>
      </c>
      <c r="C1300" s="43" t="s">
        <v>1901</v>
      </c>
      <c r="D1300" s="44">
        <v>3.1</v>
      </c>
      <c r="E1300" s="44">
        <v>4.1500000000000004</v>
      </c>
    </row>
    <row r="1301" spans="2:5">
      <c r="B1301" s="57" t="s">
        <v>1902</v>
      </c>
      <c r="C1301" s="43" t="s">
        <v>1903</v>
      </c>
      <c r="D1301" s="44">
        <v>3.1</v>
      </c>
      <c r="E1301" s="44">
        <v>4.1449999999999996</v>
      </c>
    </row>
    <row r="1302" spans="2:5">
      <c r="B1302" s="57" t="s">
        <v>1904</v>
      </c>
      <c r="C1302" s="43" t="s">
        <v>1905</v>
      </c>
      <c r="D1302" s="44">
        <v>3.1</v>
      </c>
      <c r="E1302" s="44">
        <v>4.1500000000000004</v>
      </c>
    </row>
    <row r="1303" spans="2:5">
      <c r="B1303" s="57" t="s">
        <v>1906</v>
      </c>
      <c r="C1303" s="43" t="s">
        <v>1907</v>
      </c>
      <c r="D1303" s="44">
        <v>3.1</v>
      </c>
      <c r="E1303" s="44">
        <v>4.1500000000000004</v>
      </c>
    </row>
    <row r="1304" spans="2:5">
      <c r="B1304" s="57" t="s">
        <v>1908</v>
      </c>
      <c r="C1304" s="43" t="s">
        <v>1909</v>
      </c>
      <c r="D1304" s="44">
        <v>3.1</v>
      </c>
      <c r="E1304" s="44">
        <v>4.1500000000000004</v>
      </c>
    </row>
    <row r="1305" spans="2:5">
      <c r="B1305" s="57" t="s">
        <v>1910</v>
      </c>
      <c r="C1305" s="43" t="s">
        <v>1911</v>
      </c>
      <c r="D1305" s="44">
        <v>3.1</v>
      </c>
      <c r="E1305" s="44">
        <v>4.1500000000000004</v>
      </c>
    </row>
    <row r="1306" spans="2:5">
      <c r="B1306" s="57" t="s">
        <v>1912</v>
      </c>
      <c r="C1306" s="43" t="s">
        <v>1913</v>
      </c>
      <c r="D1306" s="44">
        <v>3.1</v>
      </c>
      <c r="E1306" s="44">
        <v>4.1500000000000004</v>
      </c>
    </row>
    <row r="1307" spans="2:5">
      <c r="B1307" s="57" t="s">
        <v>1914</v>
      </c>
      <c r="C1307" s="43" t="s">
        <v>1915</v>
      </c>
      <c r="D1307" s="44">
        <v>3.1</v>
      </c>
      <c r="E1307" s="44">
        <v>4.1500000000000004</v>
      </c>
    </row>
    <row r="1308" spans="2:5">
      <c r="B1308" s="57" t="s">
        <v>1916</v>
      </c>
      <c r="C1308" s="43" t="s">
        <v>1917</v>
      </c>
      <c r="D1308" s="44">
        <v>3.1</v>
      </c>
      <c r="E1308" s="44">
        <v>4.1500000000000004</v>
      </c>
    </row>
    <row r="1309" spans="2:5">
      <c r="B1309" s="57" t="s">
        <v>1918</v>
      </c>
      <c r="C1309" s="43" t="s">
        <v>1919</v>
      </c>
      <c r="D1309" s="44">
        <v>3.1</v>
      </c>
      <c r="E1309" s="44">
        <v>4.1500000000000004</v>
      </c>
    </row>
    <row r="1310" spans="2:5">
      <c r="B1310" s="57" t="s">
        <v>1920</v>
      </c>
      <c r="C1310" s="43" t="s">
        <v>1921</v>
      </c>
      <c r="D1310" s="44">
        <v>3.1</v>
      </c>
      <c r="E1310" s="44">
        <v>4.1500000000000004</v>
      </c>
    </row>
    <row r="1311" spans="2:5">
      <c r="B1311" s="57" t="s">
        <v>1662</v>
      </c>
      <c r="C1311" s="43" t="s">
        <v>2043</v>
      </c>
      <c r="D1311" s="44">
        <v>3.1</v>
      </c>
      <c r="E1311" s="44">
        <v>4.1500000000000004</v>
      </c>
    </row>
    <row r="1312" spans="2:5">
      <c r="B1312" s="57" t="s">
        <v>1922</v>
      </c>
      <c r="C1312" s="43" t="s">
        <v>1923</v>
      </c>
      <c r="D1312" s="44">
        <v>3.1</v>
      </c>
      <c r="E1312" s="44">
        <v>4.1500000000000004</v>
      </c>
    </row>
    <row r="1313" spans="2:5">
      <c r="B1313" s="57" t="s">
        <v>2044</v>
      </c>
      <c r="C1313" s="43" t="s">
        <v>2045</v>
      </c>
      <c r="D1313" s="44">
        <v>3.1</v>
      </c>
      <c r="E1313" s="44">
        <v>4.1500000000000004</v>
      </c>
    </row>
    <row r="1314" spans="2:5">
      <c r="B1314" s="57" t="s">
        <v>2046</v>
      </c>
      <c r="C1314" s="43" t="s">
        <v>2047</v>
      </c>
      <c r="D1314" s="44">
        <v>3.1</v>
      </c>
      <c r="E1314" s="44">
        <v>4.1500000000000004</v>
      </c>
    </row>
    <row r="1315" spans="2:5">
      <c r="B1315" s="57" t="s">
        <v>1664</v>
      </c>
      <c r="C1315" s="43" t="s">
        <v>1924</v>
      </c>
      <c r="D1315" s="44">
        <v>3.1</v>
      </c>
      <c r="E1315" s="44">
        <v>4.1500000000000004</v>
      </c>
    </row>
    <row r="1316" spans="2:5">
      <c r="B1316" s="57" t="s">
        <v>1656</v>
      </c>
      <c r="C1316" s="43" t="s">
        <v>2048</v>
      </c>
      <c r="D1316" s="44">
        <v>3.1</v>
      </c>
      <c r="E1316" s="44">
        <v>4.1500000000000004</v>
      </c>
    </row>
    <row r="1317" spans="2:5">
      <c r="B1317" s="57" t="s">
        <v>2105</v>
      </c>
      <c r="C1317" s="43" t="s">
        <v>2106</v>
      </c>
      <c r="D1317" s="44">
        <v>0</v>
      </c>
      <c r="E1317" s="44">
        <v>0</v>
      </c>
    </row>
    <row r="1318" spans="2:5">
      <c r="B1318" s="57" t="s">
        <v>1666</v>
      </c>
      <c r="C1318" s="43" t="s">
        <v>1925</v>
      </c>
      <c r="D1318" s="44">
        <v>3.1</v>
      </c>
      <c r="E1318" s="44">
        <v>4.1500000000000004</v>
      </c>
    </row>
    <row r="1319" spans="2:5">
      <c r="B1319" s="57" t="s">
        <v>1873</v>
      </c>
      <c r="C1319" s="43" t="s">
        <v>1926</v>
      </c>
      <c r="D1319" s="44">
        <v>3.1</v>
      </c>
      <c r="E1319" s="44">
        <v>4.1500000000000004</v>
      </c>
    </row>
    <row r="1320" spans="2:5">
      <c r="B1320" s="57" t="s">
        <v>1927</v>
      </c>
      <c r="C1320" s="43" t="s">
        <v>1928</v>
      </c>
      <c r="D1320" s="44">
        <v>3.1</v>
      </c>
      <c r="E1320" s="44">
        <v>4.1500000000000004</v>
      </c>
    </row>
    <row r="1321" spans="2:5">
      <c r="B1321" s="57" t="s">
        <v>1668</v>
      </c>
      <c r="C1321" s="43" t="s">
        <v>2049</v>
      </c>
      <c r="D1321" s="44">
        <v>3.1</v>
      </c>
      <c r="E1321" s="44">
        <v>4.1500000000000004</v>
      </c>
    </row>
    <row r="1322" spans="2:5">
      <c r="B1322" s="57" t="s">
        <v>2013</v>
      </c>
      <c r="C1322" s="43" t="s">
        <v>2050</v>
      </c>
      <c r="D1322" s="44">
        <v>3.1</v>
      </c>
      <c r="E1322" s="44">
        <v>4.1500000000000004</v>
      </c>
    </row>
    <row r="1323" spans="2:5">
      <c r="B1323" s="57" t="s">
        <v>2051</v>
      </c>
      <c r="C1323" s="43" t="s">
        <v>2051</v>
      </c>
      <c r="D1323" s="44">
        <v>3.1</v>
      </c>
      <c r="E1323" s="44">
        <v>4.1500000000000004</v>
      </c>
    </row>
    <row r="1324" spans="2:5">
      <c r="B1324" s="57" t="s">
        <v>2020</v>
      </c>
      <c r="C1324" s="43" t="s">
        <v>2052</v>
      </c>
      <c r="D1324" s="44">
        <v>3.1</v>
      </c>
      <c r="E1324" s="44">
        <v>4.1500000000000004</v>
      </c>
    </row>
    <row r="1325" spans="2:5">
      <c r="B1325" s="57" t="s">
        <v>1658</v>
      </c>
      <c r="C1325" s="43" t="s">
        <v>2053</v>
      </c>
      <c r="D1325" s="44">
        <v>3.1</v>
      </c>
      <c r="E1325" s="44">
        <v>4.1500000000000004</v>
      </c>
    </row>
    <row r="1326" spans="2:5">
      <c r="B1326" s="57" t="s">
        <v>1670</v>
      </c>
      <c r="C1326" s="43" t="s">
        <v>2054</v>
      </c>
      <c r="D1326" s="44">
        <v>3.1</v>
      </c>
      <c r="E1326" s="44">
        <v>4.1500000000000004</v>
      </c>
    </row>
    <row r="1327" spans="2:5">
      <c r="B1327" s="57" t="s">
        <v>1672</v>
      </c>
      <c r="C1327" s="43" t="s">
        <v>2055</v>
      </c>
      <c r="D1327" s="44">
        <v>3.1</v>
      </c>
      <c r="E1327" s="44">
        <v>4.1500000000000004</v>
      </c>
    </row>
    <row r="1328" spans="2:5">
      <c r="B1328" s="57" t="s">
        <v>1660</v>
      </c>
      <c r="C1328" s="43" t="s">
        <v>2056</v>
      </c>
      <c r="D1328" s="44">
        <v>3.1</v>
      </c>
      <c r="E1328" s="44">
        <v>4.1500000000000004</v>
      </c>
    </row>
    <row r="1329" spans="2:5">
      <c r="B1329" s="57"/>
    </row>
    <row r="1330" spans="2:5">
      <c r="B1330" s="57" t="s">
        <v>2039</v>
      </c>
      <c r="C1330" s="43" t="s">
        <v>2039</v>
      </c>
      <c r="D1330" s="44">
        <v>4.5999999999999996</v>
      </c>
      <c r="E1330" s="44">
        <v>6.16</v>
      </c>
    </row>
    <row r="1331" spans="2:5">
      <c r="B1331" s="57" t="s">
        <v>1985</v>
      </c>
      <c r="C1331" s="43" t="s">
        <v>2702</v>
      </c>
      <c r="D1331" s="44">
        <v>4.5999999999999996</v>
      </c>
      <c r="E1331" s="44">
        <v>6.16</v>
      </c>
    </row>
    <row r="1332" spans="2:5">
      <c r="B1332" s="57" t="s">
        <v>1983</v>
      </c>
      <c r="C1332" s="43" t="s">
        <v>2040</v>
      </c>
      <c r="D1332" s="44">
        <v>4.5999999999999996</v>
      </c>
      <c r="E1332" s="44">
        <v>6.16</v>
      </c>
    </row>
    <row r="1333" spans="2:5">
      <c r="B1333" s="57" t="s">
        <v>1987</v>
      </c>
      <c r="C1333" s="43" t="s">
        <v>2041</v>
      </c>
      <c r="D1333" s="44">
        <v>4.5999999999999996</v>
      </c>
      <c r="E1333" s="44">
        <v>6.16</v>
      </c>
    </row>
    <row r="1334" spans="2:5">
      <c r="B1334" s="57" t="s">
        <v>1654</v>
      </c>
      <c r="C1334" s="43" t="s">
        <v>2042</v>
      </c>
      <c r="D1334" s="44">
        <v>4.5999999999999996</v>
      </c>
      <c r="E1334" s="44">
        <v>6.16</v>
      </c>
    </row>
    <row r="1335" spans="2:5">
      <c r="B1335" s="57" t="s">
        <v>1876</v>
      </c>
      <c r="C1335" s="43" t="s">
        <v>1877</v>
      </c>
      <c r="D1335" s="44">
        <v>4.5999999999999996</v>
      </c>
      <c r="E1335" s="44">
        <v>6.16</v>
      </c>
    </row>
    <row r="1336" spans="2:5">
      <c r="B1336" s="57" t="s">
        <v>1878</v>
      </c>
      <c r="C1336" s="43" t="s">
        <v>1879</v>
      </c>
      <c r="D1336" s="44">
        <v>4.5999999999999996</v>
      </c>
      <c r="E1336" s="44">
        <v>6.16</v>
      </c>
    </row>
    <row r="1337" spans="2:5">
      <c r="B1337" s="57" t="s">
        <v>1880</v>
      </c>
      <c r="C1337" s="43" t="s">
        <v>1881</v>
      </c>
      <c r="D1337" s="44">
        <v>4.5999999999999996</v>
      </c>
      <c r="E1337" s="44">
        <v>6.16</v>
      </c>
    </row>
    <row r="1338" spans="2:5">
      <c r="B1338" s="57" t="s">
        <v>1882</v>
      </c>
      <c r="C1338" s="43" t="s">
        <v>1883</v>
      </c>
      <c r="D1338" s="44">
        <v>4.5999999999999996</v>
      </c>
      <c r="E1338" s="44">
        <v>6.16</v>
      </c>
    </row>
    <row r="1339" spans="2:5">
      <c r="B1339" s="57" t="s">
        <v>1884</v>
      </c>
      <c r="C1339" s="43" t="s">
        <v>1885</v>
      </c>
      <c r="D1339" s="44">
        <v>4.5999999999999996</v>
      </c>
      <c r="E1339" s="44">
        <v>6.16</v>
      </c>
    </row>
    <row r="1340" spans="2:5">
      <c r="B1340" s="57" t="s">
        <v>1886</v>
      </c>
      <c r="C1340" s="43" t="s">
        <v>1887</v>
      </c>
      <c r="D1340" s="44">
        <v>4.5999999999999996</v>
      </c>
      <c r="E1340" s="44">
        <v>6.16</v>
      </c>
    </row>
    <row r="1341" spans="2:5">
      <c r="B1341" s="57" t="s">
        <v>1888</v>
      </c>
      <c r="C1341" s="43" t="s">
        <v>1889</v>
      </c>
      <c r="D1341" s="44">
        <v>4.5999999999999996</v>
      </c>
      <c r="E1341" s="44">
        <v>6.16</v>
      </c>
    </row>
    <row r="1342" spans="2:5">
      <c r="B1342" s="57" t="s">
        <v>1890</v>
      </c>
      <c r="C1342" s="43" t="s">
        <v>1891</v>
      </c>
      <c r="D1342" s="44">
        <v>4.5999999999999996</v>
      </c>
      <c r="E1342" s="44">
        <v>6.16</v>
      </c>
    </row>
    <row r="1343" spans="2:5">
      <c r="B1343" s="57" t="s">
        <v>1892</v>
      </c>
      <c r="C1343" s="43" t="s">
        <v>1893</v>
      </c>
      <c r="D1343" s="44">
        <v>4.5999999999999996</v>
      </c>
      <c r="E1343" s="44">
        <v>6.16</v>
      </c>
    </row>
    <row r="1344" spans="2:5">
      <c r="B1344" s="57" t="s">
        <v>1894</v>
      </c>
      <c r="C1344" s="43" t="s">
        <v>1895</v>
      </c>
      <c r="D1344" s="44">
        <v>4.5999999999999996</v>
      </c>
      <c r="E1344" s="44">
        <v>6.16</v>
      </c>
    </row>
    <row r="1345" spans="2:5">
      <c r="B1345" s="57" t="s">
        <v>1896</v>
      </c>
      <c r="C1345" s="43" t="s">
        <v>1897</v>
      </c>
      <c r="D1345" s="44">
        <v>4.5999999999999996</v>
      </c>
      <c r="E1345" s="44">
        <v>6.16</v>
      </c>
    </row>
    <row r="1346" spans="2:5">
      <c r="B1346" s="57" t="s">
        <v>1898</v>
      </c>
      <c r="C1346" s="43" t="s">
        <v>1899</v>
      </c>
      <c r="D1346" s="44">
        <v>4.5999999999999996</v>
      </c>
      <c r="E1346" s="44">
        <v>6.16</v>
      </c>
    </row>
    <row r="1347" spans="2:5">
      <c r="B1347" s="57" t="s">
        <v>1900</v>
      </c>
      <c r="C1347" s="43" t="s">
        <v>1901</v>
      </c>
      <c r="D1347" s="44">
        <v>4.5999999999999996</v>
      </c>
      <c r="E1347" s="44">
        <v>6.16</v>
      </c>
    </row>
    <row r="1348" spans="2:5">
      <c r="B1348" s="57" t="s">
        <v>1902</v>
      </c>
      <c r="C1348" s="43" t="s">
        <v>1903</v>
      </c>
      <c r="D1348" s="44">
        <v>4.5999999999999996</v>
      </c>
      <c r="E1348" s="44">
        <v>6.16</v>
      </c>
    </row>
    <row r="1349" spans="2:5">
      <c r="B1349" s="57" t="s">
        <v>1904</v>
      </c>
      <c r="C1349" s="43" t="s">
        <v>1905</v>
      </c>
      <c r="D1349" s="44">
        <v>4.5999999999999996</v>
      </c>
      <c r="E1349" s="44">
        <v>6.16</v>
      </c>
    </row>
    <row r="1350" spans="2:5">
      <c r="B1350" s="57" t="s">
        <v>1906</v>
      </c>
      <c r="C1350" s="43" t="s">
        <v>1907</v>
      </c>
      <c r="D1350" s="44">
        <v>4.5999999999999996</v>
      </c>
      <c r="E1350" s="44">
        <v>6.16</v>
      </c>
    </row>
    <row r="1351" spans="2:5">
      <c r="B1351" s="57" t="s">
        <v>1908</v>
      </c>
      <c r="C1351" s="43" t="s">
        <v>1909</v>
      </c>
      <c r="D1351" s="44">
        <v>4.5999999999999996</v>
      </c>
      <c r="E1351" s="44">
        <v>6.16</v>
      </c>
    </row>
    <row r="1352" spans="2:5">
      <c r="B1352" s="57" t="s">
        <v>1910</v>
      </c>
      <c r="C1352" s="43" t="s">
        <v>1911</v>
      </c>
      <c r="D1352" s="44">
        <v>4.5999999999999996</v>
      </c>
      <c r="E1352" s="44">
        <v>6.16</v>
      </c>
    </row>
    <row r="1353" spans="2:5">
      <c r="B1353" s="57" t="s">
        <v>1912</v>
      </c>
      <c r="C1353" s="43" t="s">
        <v>1913</v>
      </c>
      <c r="D1353" s="44">
        <v>4.5999999999999996</v>
      </c>
      <c r="E1353" s="44">
        <v>6.16</v>
      </c>
    </row>
    <row r="1354" spans="2:5">
      <c r="B1354" s="57" t="s">
        <v>1914</v>
      </c>
      <c r="C1354" s="43" t="s">
        <v>1915</v>
      </c>
      <c r="D1354" s="44">
        <v>4.5999999999999996</v>
      </c>
      <c r="E1354" s="44">
        <v>6.16</v>
      </c>
    </row>
    <row r="1355" spans="2:5">
      <c r="B1355" s="57" t="s">
        <v>1916</v>
      </c>
      <c r="C1355" s="43" t="s">
        <v>1917</v>
      </c>
      <c r="D1355" s="44">
        <v>4.5999999999999996</v>
      </c>
      <c r="E1355" s="44">
        <v>6.16</v>
      </c>
    </row>
    <row r="1356" spans="2:5">
      <c r="B1356" s="57" t="s">
        <v>1918</v>
      </c>
      <c r="C1356" s="43" t="s">
        <v>1919</v>
      </c>
      <c r="D1356" s="44">
        <v>4.5999999999999996</v>
      </c>
      <c r="E1356" s="44">
        <v>6.16</v>
      </c>
    </row>
    <row r="1357" spans="2:5">
      <c r="B1357" s="57" t="s">
        <v>1920</v>
      </c>
      <c r="C1357" s="43" t="s">
        <v>1921</v>
      </c>
      <c r="D1357" s="44">
        <v>4.5999999999999996</v>
      </c>
      <c r="E1357" s="44">
        <v>6.16</v>
      </c>
    </row>
    <row r="1358" spans="2:5">
      <c r="B1358" s="57" t="s">
        <v>1662</v>
      </c>
      <c r="C1358" s="43" t="s">
        <v>2043</v>
      </c>
      <c r="D1358" s="44">
        <v>4.5999999999999996</v>
      </c>
      <c r="E1358" s="44">
        <v>6.16</v>
      </c>
    </row>
    <row r="1359" spans="2:5">
      <c r="B1359" s="57" t="s">
        <v>1922</v>
      </c>
      <c r="C1359" s="43" t="s">
        <v>1923</v>
      </c>
      <c r="D1359" s="44">
        <v>4.5999999999999996</v>
      </c>
      <c r="E1359" s="44">
        <v>6.16</v>
      </c>
    </row>
    <row r="1360" spans="2:5">
      <c r="B1360" s="57" t="s">
        <v>2044</v>
      </c>
      <c r="C1360" s="43" t="s">
        <v>2045</v>
      </c>
      <c r="D1360" s="44">
        <v>4.5999999999999996</v>
      </c>
      <c r="E1360" s="44">
        <v>6.16</v>
      </c>
    </row>
    <row r="1361" spans="2:5">
      <c r="B1361" s="57" t="s">
        <v>2046</v>
      </c>
      <c r="C1361" s="43" t="s">
        <v>2047</v>
      </c>
      <c r="D1361" s="44">
        <v>4.5999999999999996</v>
      </c>
      <c r="E1361" s="44">
        <v>6.16</v>
      </c>
    </row>
    <row r="1362" spans="2:5">
      <c r="B1362" s="57" t="s">
        <v>1664</v>
      </c>
      <c r="C1362" s="43" t="s">
        <v>1924</v>
      </c>
      <c r="D1362" s="44">
        <v>4.5999999999999996</v>
      </c>
      <c r="E1362" s="44">
        <v>6.16</v>
      </c>
    </row>
    <row r="1363" spans="2:5">
      <c r="B1363" s="57" t="s">
        <v>1656</v>
      </c>
      <c r="C1363" s="43" t="s">
        <v>2048</v>
      </c>
      <c r="D1363" s="44">
        <v>4.5999999999999996</v>
      </c>
      <c r="E1363" s="44">
        <v>6.16</v>
      </c>
    </row>
    <row r="1364" spans="2:5">
      <c r="B1364" s="57" t="s">
        <v>2105</v>
      </c>
      <c r="C1364" s="43" t="s">
        <v>2106</v>
      </c>
      <c r="D1364" s="44">
        <v>4.5999999999999996</v>
      </c>
      <c r="E1364" s="44">
        <v>6.16</v>
      </c>
    </row>
    <row r="1365" spans="2:5">
      <c r="B1365" s="57" t="s">
        <v>1666</v>
      </c>
      <c r="C1365" s="43" t="s">
        <v>1925</v>
      </c>
      <c r="D1365" s="44">
        <v>4.5999999999999996</v>
      </c>
      <c r="E1365" s="44">
        <v>6.16</v>
      </c>
    </row>
    <row r="1366" spans="2:5">
      <c r="B1366" s="57" t="s">
        <v>1873</v>
      </c>
      <c r="C1366" s="43" t="s">
        <v>1926</v>
      </c>
      <c r="D1366" s="44">
        <v>4.5999999999999996</v>
      </c>
      <c r="E1366" s="44">
        <v>6.16</v>
      </c>
    </row>
    <row r="1367" spans="2:5">
      <c r="B1367" s="57" t="s">
        <v>1927</v>
      </c>
      <c r="C1367" s="43" t="s">
        <v>1928</v>
      </c>
      <c r="D1367" s="44">
        <v>4.5999999999999996</v>
      </c>
      <c r="E1367" s="44">
        <v>6.16</v>
      </c>
    </row>
    <row r="1368" spans="2:5">
      <c r="B1368" s="57" t="s">
        <v>1668</v>
      </c>
      <c r="C1368" s="43" t="s">
        <v>2049</v>
      </c>
      <c r="D1368" s="44">
        <v>4.5999999999999996</v>
      </c>
      <c r="E1368" s="44">
        <v>6.16</v>
      </c>
    </row>
    <row r="1369" spans="2:5">
      <c r="B1369" s="57" t="s">
        <v>2013</v>
      </c>
      <c r="C1369" s="43" t="s">
        <v>2050</v>
      </c>
      <c r="D1369" s="44">
        <v>4.5999999999999996</v>
      </c>
      <c r="E1369" s="44">
        <v>6.16</v>
      </c>
    </row>
    <row r="1370" spans="2:5">
      <c r="B1370" s="57" t="s">
        <v>2051</v>
      </c>
      <c r="C1370" s="43" t="s">
        <v>2051</v>
      </c>
      <c r="D1370" s="44">
        <v>4.5999999999999996</v>
      </c>
      <c r="E1370" s="44">
        <v>6.16</v>
      </c>
    </row>
    <row r="1371" spans="2:5">
      <c r="B1371" s="57" t="s">
        <v>2020</v>
      </c>
      <c r="C1371" s="43" t="s">
        <v>2052</v>
      </c>
      <c r="D1371" s="44">
        <v>4.5999999999999996</v>
      </c>
      <c r="E1371" s="44">
        <v>6.16</v>
      </c>
    </row>
    <row r="1372" spans="2:5">
      <c r="B1372" s="57" t="s">
        <v>1658</v>
      </c>
      <c r="C1372" s="43" t="s">
        <v>2053</v>
      </c>
      <c r="D1372" s="44">
        <v>4.5999999999999996</v>
      </c>
      <c r="E1372" s="44">
        <v>6.16</v>
      </c>
    </row>
    <row r="1373" spans="2:5">
      <c r="B1373" s="57" t="s">
        <v>1670</v>
      </c>
      <c r="C1373" s="43" t="s">
        <v>2054</v>
      </c>
      <c r="D1373" s="44">
        <v>4.5999999999999996</v>
      </c>
      <c r="E1373" s="44">
        <v>6.16</v>
      </c>
    </row>
    <row r="1374" spans="2:5">
      <c r="B1374" s="57" t="s">
        <v>1672</v>
      </c>
      <c r="C1374" s="43" t="s">
        <v>2055</v>
      </c>
      <c r="D1374" s="44">
        <v>4.5999999999999996</v>
      </c>
      <c r="E1374" s="44">
        <v>6.16</v>
      </c>
    </row>
    <row r="1375" spans="2:5">
      <c r="B1375" s="57" t="s">
        <v>1660</v>
      </c>
      <c r="C1375" s="43" t="s">
        <v>2056</v>
      </c>
      <c r="D1375" s="44">
        <v>4.5999999999999996</v>
      </c>
      <c r="E1375" s="44">
        <v>6.16</v>
      </c>
    </row>
    <row r="1376" spans="2:5">
      <c r="B1376" s="57"/>
    </row>
    <row r="1377" spans="2:5">
      <c r="B1377" s="57" t="s">
        <v>2039</v>
      </c>
      <c r="C1377" s="43" t="s">
        <v>2039</v>
      </c>
      <c r="D1377" s="44">
        <v>3.6</v>
      </c>
      <c r="E1377" s="44">
        <v>4.82</v>
      </c>
    </row>
    <row r="1378" spans="2:5">
      <c r="B1378" s="57" t="s">
        <v>1985</v>
      </c>
      <c r="C1378" s="43" t="s">
        <v>2702</v>
      </c>
      <c r="D1378" s="44">
        <v>3.6</v>
      </c>
      <c r="E1378" s="44">
        <v>4.82</v>
      </c>
    </row>
    <row r="1379" spans="2:5">
      <c r="B1379" s="57" t="s">
        <v>1983</v>
      </c>
      <c r="C1379" s="43" t="s">
        <v>2040</v>
      </c>
      <c r="D1379" s="44">
        <v>3.6</v>
      </c>
      <c r="E1379" s="44">
        <v>4.82</v>
      </c>
    </row>
    <row r="1380" spans="2:5">
      <c r="B1380" s="57" t="s">
        <v>1987</v>
      </c>
      <c r="C1380" s="43" t="s">
        <v>2041</v>
      </c>
      <c r="D1380" s="44">
        <v>3.6</v>
      </c>
      <c r="E1380" s="44">
        <v>4.82</v>
      </c>
    </row>
    <row r="1381" spans="2:5">
      <c r="B1381" s="57" t="s">
        <v>1654</v>
      </c>
      <c r="C1381" s="43" t="s">
        <v>2042</v>
      </c>
      <c r="D1381" s="44">
        <v>3.6</v>
      </c>
      <c r="E1381" s="44">
        <v>4.82</v>
      </c>
    </row>
    <row r="1382" spans="2:5">
      <c r="B1382" s="57" t="s">
        <v>1876</v>
      </c>
      <c r="C1382" s="43" t="s">
        <v>1877</v>
      </c>
      <c r="D1382" s="44">
        <v>4.59</v>
      </c>
      <c r="E1382" s="44">
        <v>4.82</v>
      </c>
    </row>
    <row r="1383" spans="2:5">
      <c r="B1383" s="57" t="s">
        <v>1878</v>
      </c>
      <c r="C1383" s="43" t="s">
        <v>1879</v>
      </c>
      <c r="D1383" s="44">
        <v>3.6</v>
      </c>
      <c r="E1383" s="44">
        <v>4.82</v>
      </c>
    </row>
    <row r="1384" spans="2:5">
      <c r="B1384" s="57" t="s">
        <v>1880</v>
      </c>
      <c r="C1384" s="43" t="s">
        <v>1881</v>
      </c>
      <c r="D1384" s="44">
        <v>3.6</v>
      </c>
      <c r="E1384" s="44">
        <v>4.82</v>
      </c>
    </row>
    <row r="1385" spans="2:5">
      <c r="B1385" s="57" t="s">
        <v>1882</v>
      </c>
      <c r="C1385" s="43" t="s">
        <v>1883</v>
      </c>
      <c r="D1385" s="44">
        <v>3.6</v>
      </c>
      <c r="E1385" s="44">
        <v>4.82</v>
      </c>
    </row>
    <row r="1386" spans="2:5">
      <c r="B1386" s="57" t="s">
        <v>1884</v>
      </c>
      <c r="C1386" s="43" t="s">
        <v>1885</v>
      </c>
      <c r="D1386" s="44">
        <v>3.6</v>
      </c>
      <c r="E1386" s="44">
        <v>4.82</v>
      </c>
    </row>
    <row r="1387" spans="2:5">
      <c r="B1387" s="57" t="s">
        <v>1886</v>
      </c>
      <c r="C1387" s="43" t="s">
        <v>1887</v>
      </c>
      <c r="D1387" s="44">
        <v>3.6</v>
      </c>
      <c r="E1387" s="44">
        <v>4.82</v>
      </c>
    </row>
    <row r="1388" spans="2:5">
      <c r="B1388" s="57" t="s">
        <v>1888</v>
      </c>
      <c r="C1388" s="43" t="s">
        <v>1889</v>
      </c>
      <c r="D1388" s="44">
        <v>3.6</v>
      </c>
      <c r="E1388" s="44">
        <v>4.82</v>
      </c>
    </row>
    <row r="1389" spans="2:5">
      <c r="B1389" s="57" t="s">
        <v>1890</v>
      </c>
      <c r="C1389" s="43" t="s">
        <v>1891</v>
      </c>
      <c r="D1389" s="44">
        <v>3.6</v>
      </c>
      <c r="E1389" s="44">
        <v>4.82</v>
      </c>
    </row>
    <row r="1390" spans="2:5">
      <c r="B1390" s="57" t="s">
        <v>1892</v>
      </c>
      <c r="C1390" s="43" t="s">
        <v>1893</v>
      </c>
      <c r="D1390" s="44">
        <v>3.6</v>
      </c>
      <c r="E1390" s="44">
        <v>4.82</v>
      </c>
    </row>
    <row r="1391" spans="2:5">
      <c r="B1391" s="57" t="s">
        <v>1894</v>
      </c>
      <c r="C1391" s="43" t="s">
        <v>1895</v>
      </c>
      <c r="D1391" s="44">
        <v>3.6</v>
      </c>
      <c r="E1391" s="44">
        <v>4.82</v>
      </c>
    </row>
    <row r="1392" spans="2:5">
      <c r="B1392" s="57" t="s">
        <v>1896</v>
      </c>
      <c r="C1392" s="43" t="s">
        <v>1897</v>
      </c>
      <c r="D1392" s="44">
        <v>3.6</v>
      </c>
      <c r="E1392" s="44">
        <v>4.82</v>
      </c>
    </row>
    <row r="1393" spans="2:5">
      <c r="B1393" s="57" t="s">
        <v>1898</v>
      </c>
      <c r="C1393" s="43" t="s">
        <v>1899</v>
      </c>
      <c r="D1393" s="44">
        <v>3.6</v>
      </c>
      <c r="E1393" s="44">
        <v>4.82</v>
      </c>
    </row>
    <row r="1394" spans="2:5">
      <c r="B1394" s="57" t="s">
        <v>1900</v>
      </c>
      <c r="C1394" s="43" t="s">
        <v>1901</v>
      </c>
      <c r="D1394" s="44">
        <v>3.6</v>
      </c>
      <c r="E1394" s="44">
        <v>4.82</v>
      </c>
    </row>
    <row r="1395" spans="2:5">
      <c r="B1395" s="57" t="s">
        <v>1902</v>
      </c>
      <c r="C1395" s="43" t="s">
        <v>1903</v>
      </c>
      <c r="D1395" s="44">
        <v>3.6</v>
      </c>
      <c r="E1395" s="44">
        <v>4.82</v>
      </c>
    </row>
    <row r="1396" spans="2:5">
      <c r="B1396" s="57" t="s">
        <v>1904</v>
      </c>
      <c r="C1396" s="43" t="s">
        <v>1905</v>
      </c>
      <c r="D1396" s="44">
        <v>3.6</v>
      </c>
      <c r="E1396" s="44">
        <v>4.82</v>
      </c>
    </row>
    <row r="1397" spans="2:5">
      <c r="B1397" s="57" t="s">
        <v>1906</v>
      </c>
      <c r="C1397" s="43" t="s">
        <v>1907</v>
      </c>
      <c r="D1397" s="44">
        <v>3.6</v>
      </c>
      <c r="E1397" s="44">
        <v>4.82</v>
      </c>
    </row>
    <row r="1398" spans="2:5">
      <c r="B1398" s="57" t="s">
        <v>1908</v>
      </c>
      <c r="C1398" s="43" t="s">
        <v>1909</v>
      </c>
      <c r="D1398" s="44">
        <v>3.6</v>
      </c>
      <c r="E1398" s="44">
        <v>4.82</v>
      </c>
    </row>
    <row r="1399" spans="2:5">
      <c r="B1399" s="57" t="s">
        <v>1910</v>
      </c>
      <c r="C1399" s="43" t="s">
        <v>1911</v>
      </c>
      <c r="D1399" s="44">
        <v>3.6</v>
      </c>
      <c r="E1399" s="44">
        <v>4.82</v>
      </c>
    </row>
    <row r="1400" spans="2:5">
      <c r="B1400" s="57" t="s">
        <v>1912</v>
      </c>
      <c r="C1400" s="43" t="s">
        <v>1913</v>
      </c>
      <c r="D1400" s="44">
        <v>3.6</v>
      </c>
      <c r="E1400" s="44">
        <v>4.82</v>
      </c>
    </row>
    <row r="1401" spans="2:5">
      <c r="B1401" s="57" t="s">
        <v>1914</v>
      </c>
      <c r="C1401" s="43" t="s">
        <v>1915</v>
      </c>
      <c r="D1401" s="44">
        <v>3.6</v>
      </c>
      <c r="E1401" s="44">
        <v>4.82</v>
      </c>
    </row>
    <row r="1402" spans="2:5">
      <c r="B1402" s="57" t="s">
        <v>1916</v>
      </c>
      <c r="C1402" s="43" t="s">
        <v>1917</v>
      </c>
      <c r="D1402" s="44">
        <v>3.6</v>
      </c>
      <c r="E1402" s="44">
        <v>4.82</v>
      </c>
    </row>
    <row r="1403" spans="2:5">
      <c r="B1403" s="57" t="s">
        <v>1918</v>
      </c>
      <c r="C1403" s="43" t="s">
        <v>1919</v>
      </c>
      <c r="D1403" s="44">
        <v>3.6</v>
      </c>
      <c r="E1403" s="44">
        <v>4.82</v>
      </c>
    </row>
    <row r="1404" spans="2:5">
      <c r="B1404" s="57" t="s">
        <v>1920</v>
      </c>
      <c r="C1404" s="43" t="s">
        <v>1921</v>
      </c>
      <c r="D1404" s="44">
        <v>3.6</v>
      </c>
      <c r="E1404" s="44">
        <v>4.82</v>
      </c>
    </row>
    <row r="1405" spans="2:5">
      <c r="B1405" s="57" t="s">
        <v>1662</v>
      </c>
      <c r="C1405" s="43" t="s">
        <v>2043</v>
      </c>
      <c r="D1405" s="44">
        <v>3.6</v>
      </c>
      <c r="E1405" s="44">
        <v>4.82</v>
      </c>
    </row>
    <row r="1406" spans="2:5">
      <c r="B1406" s="57" t="s">
        <v>1922</v>
      </c>
      <c r="C1406" s="43" t="s">
        <v>1923</v>
      </c>
      <c r="D1406" s="44">
        <v>3.6</v>
      </c>
      <c r="E1406" s="44">
        <v>4.82</v>
      </c>
    </row>
    <row r="1407" spans="2:5">
      <c r="B1407" s="57" t="s">
        <v>2044</v>
      </c>
      <c r="C1407" s="43" t="s">
        <v>2045</v>
      </c>
      <c r="D1407" s="44">
        <v>3.6</v>
      </c>
      <c r="E1407" s="44">
        <v>4.82</v>
      </c>
    </row>
    <row r="1408" spans="2:5">
      <c r="B1408" s="57" t="s">
        <v>2046</v>
      </c>
      <c r="C1408" s="43" t="s">
        <v>2047</v>
      </c>
      <c r="D1408" s="44">
        <v>3.6</v>
      </c>
      <c r="E1408" s="44">
        <v>4.82</v>
      </c>
    </row>
    <row r="1409" spans="2:5">
      <c r="B1409" s="57" t="s">
        <v>1664</v>
      </c>
      <c r="C1409" s="43" t="s">
        <v>1924</v>
      </c>
      <c r="D1409" s="44">
        <v>3.6</v>
      </c>
      <c r="E1409" s="44">
        <v>4.82</v>
      </c>
    </row>
    <row r="1410" spans="2:5">
      <c r="B1410" s="57" t="s">
        <v>1656</v>
      </c>
      <c r="C1410" s="43" t="s">
        <v>2048</v>
      </c>
      <c r="D1410" s="44">
        <v>3.6</v>
      </c>
      <c r="E1410" s="44">
        <v>4.82</v>
      </c>
    </row>
    <row r="1411" spans="2:5">
      <c r="B1411" s="57" t="s">
        <v>2105</v>
      </c>
      <c r="C1411" s="43" t="s">
        <v>2106</v>
      </c>
      <c r="D1411" s="44">
        <v>3.6</v>
      </c>
      <c r="E1411" s="44">
        <v>4.82</v>
      </c>
    </row>
    <row r="1412" spans="2:5">
      <c r="B1412" s="57" t="s">
        <v>1666</v>
      </c>
      <c r="C1412" s="43" t="s">
        <v>1925</v>
      </c>
      <c r="D1412" s="44">
        <v>3.6</v>
      </c>
      <c r="E1412" s="44">
        <v>4.82</v>
      </c>
    </row>
    <row r="1413" spans="2:5">
      <c r="B1413" s="57" t="s">
        <v>1873</v>
      </c>
      <c r="C1413" s="43" t="s">
        <v>1926</v>
      </c>
      <c r="D1413" s="44">
        <v>3.6</v>
      </c>
      <c r="E1413" s="44">
        <v>4.82</v>
      </c>
    </row>
    <row r="1414" spans="2:5">
      <c r="B1414" s="57" t="s">
        <v>1927</v>
      </c>
      <c r="C1414" s="43" t="s">
        <v>1928</v>
      </c>
      <c r="D1414" s="44">
        <v>3.6</v>
      </c>
      <c r="E1414" s="44">
        <v>4.82</v>
      </c>
    </row>
    <row r="1415" spans="2:5">
      <c r="B1415" s="57" t="s">
        <v>1668</v>
      </c>
      <c r="C1415" s="43" t="s">
        <v>2049</v>
      </c>
      <c r="D1415" s="44">
        <v>3.6</v>
      </c>
      <c r="E1415" s="44">
        <v>4.82</v>
      </c>
    </row>
    <row r="1416" spans="2:5">
      <c r="B1416" s="57" t="s">
        <v>2013</v>
      </c>
      <c r="C1416" s="43" t="s">
        <v>2050</v>
      </c>
      <c r="D1416" s="44">
        <v>3.6</v>
      </c>
      <c r="E1416" s="44">
        <v>4.82</v>
      </c>
    </row>
    <row r="1417" spans="2:5">
      <c r="B1417" s="57" t="s">
        <v>2051</v>
      </c>
      <c r="C1417" s="43" t="s">
        <v>2051</v>
      </c>
      <c r="D1417" s="44">
        <v>3.6</v>
      </c>
      <c r="E1417" s="44">
        <v>4.82</v>
      </c>
    </row>
    <row r="1418" spans="2:5">
      <c r="B1418" s="57" t="s">
        <v>2020</v>
      </c>
      <c r="C1418" s="43" t="s">
        <v>2052</v>
      </c>
      <c r="D1418" s="44">
        <v>3.6</v>
      </c>
      <c r="E1418" s="44">
        <v>4.82</v>
      </c>
    </row>
    <row r="1419" spans="2:5">
      <c r="B1419" s="57" t="s">
        <v>1658</v>
      </c>
      <c r="C1419" s="43" t="s">
        <v>2053</v>
      </c>
      <c r="D1419" s="44">
        <v>3.6</v>
      </c>
      <c r="E1419" s="44">
        <v>4.82</v>
      </c>
    </row>
    <row r="1420" spans="2:5">
      <c r="B1420" s="57" t="s">
        <v>1670</v>
      </c>
      <c r="C1420" s="43" t="s">
        <v>2054</v>
      </c>
      <c r="D1420" s="44">
        <v>3.6</v>
      </c>
      <c r="E1420" s="44">
        <v>4.82</v>
      </c>
    </row>
    <row r="1421" spans="2:5">
      <c r="B1421" s="57" t="s">
        <v>1672</v>
      </c>
      <c r="C1421" s="43" t="s">
        <v>2055</v>
      </c>
      <c r="D1421" s="44">
        <v>3.6</v>
      </c>
      <c r="E1421" s="44">
        <v>4.82</v>
      </c>
    </row>
    <row r="1422" spans="2:5">
      <c r="B1422" s="57" t="s">
        <v>1660</v>
      </c>
      <c r="C1422" s="43" t="s">
        <v>2056</v>
      </c>
      <c r="D1422" s="44">
        <v>3.6</v>
      </c>
      <c r="E1422" s="44">
        <v>4.82</v>
      </c>
    </row>
    <row r="1423" spans="2:5">
      <c r="B1423" s="57"/>
    </row>
    <row r="1424" spans="2:5">
      <c r="B1424" s="57" t="s">
        <v>2039</v>
      </c>
      <c r="C1424" s="43" t="s">
        <v>2039</v>
      </c>
      <c r="D1424" s="44">
        <v>5.2</v>
      </c>
      <c r="E1424" s="44">
        <v>6.97</v>
      </c>
    </row>
    <row r="1425" spans="2:5">
      <c r="B1425" s="57" t="s">
        <v>1985</v>
      </c>
      <c r="C1425" s="43" t="s">
        <v>2702</v>
      </c>
      <c r="D1425" s="44">
        <v>5.2</v>
      </c>
      <c r="E1425" s="44">
        <v>6.97</v>
      </c>
    </row>
    <row r="1426" spans="2:5">
      <c r="B1426" s="57" t="s">
        <v>1983</v>
      </c>
      <c r="C1426" s="43" t="s">
        <v>2040</v>
      </c>
      <c r="D1426" s="44">
        <v>5.2</v>
      </c>
      <c r="E1426" s="44">
        <v>6.97</v>
      </c>
    </row>
    <row r="1427" spans="2:5">
      <c r="B1427" s="57" t="s">
        <v>1987</v>
      </c>
      <c r="C1427" s="43" t="s">
        <v>2041</v>
      </c>
      <c r="D1427" s="44">
        <v>5.2</v>
      </c>
      <c r="E1427" s="44">
        <v>6.97</v>
      </c>
    </row>
    <row r="1428" spans="2:5">
      <c r="B1428" s="57" t="s">
        <v>1654</v>
      </c>
      <c r="C1428" s="43" t="s">
        <v>2042</v>
      </c>
      <c r="D1428" s="44">
        <v>5.2</v>
      </c>
      <c r="E1428" s="44">
        <v>6.97</v>
      </c>
    </row>
    <row r="1429" spans="2:5">
      <c r="B1429" s="57" t="s">
        <v>1876</v>
      </c>
      <c r="C1429" s="43" t="s">
        <v>1877</v>
      </c>
      <c r="D1429" s="44">
        <v>5.2</v>
      </c>
      <c r="E1429" s="44">
        <v>6.97</v>
      </c>
    </row>
    <row r="1430" spans="2:5">
      <c r="B1430" s="57" t="s">
        <v>1878</v>
      </c>
      <c r="C1430" s="43" t="s">
        <v>1879</v>
      </c>
      <c r="D1430" s="44">
        <v>5.2</v>
      </c>
      <c r="E1430" s="44">
        <v>6.97</v>
      </c>
    </row>
    <row r="1431" spans="2:5">
      <c r="B1431" s="57" t="s">
        <v>1880</v>
      </c>
      <c r="C1431" s="43" t="s">
        <v>1881</v>
      </c>
      <c r="D1431" s="44">
        <v>5.2</v>
      </c>
      <c r="E1431" s="44">
        <v>6.97</v>
      </c>
    </row>
    <row r="1432" spans="2:5">
      <c r="B1432" s="57" t="s">
        <v>1882</v>
      </c>
      <c r="C1432" s="43" t="s">
        <v>1883</v>
      </c>
      <c r="D1432" s="44">
        <v>5.2</v>
      </c>
      <c r="E1432" s="44">
        <v>6.97</v>
      </c>
    </row>
    <row r="1433" spans="2:5">
      <c r="B1433" s="57" t="s">
        <v>1884</v>
      </c>
      <c r="C1433" s="43" t="s">
        <v>1885</v>
      </c>
      <c r="D1433" s="44">
        <v>5.2</v>
      </c>
      <c r="E1433" s="44">
        <v>6.97</v>
      </c>
    </row>
    <row r="1434" spans="2:5">
      <c r="B1434" s="57" t="s">
        <v>1886</v>
      </c>
      <c r="C1434" s="43" t="s">
        <v>1887</v>
      </c>
      <c r="D1434" s="44">
        <v>5.2</v>
      </c>
      <c r="E1434" s="44">
        <v>6.97</v>
      </c>
    </row>
    <row r="1435" spans="2:5">
      <c r="B1435" s="57" t="s">
        <v>1888</v>
      </c>
      <c r="C1435" s="43" t="s">
        <v>1889</v>
      </c>
      <c r="D1435" s="44">
        <v>5.2</v>
      </c>
      <c r="E1435" s="44">
        <v>6.97</v>
      </c>
    </row>
    <row r="1436" spans="2:5">
      <c r="B1436" s="57" t="s">
        <v>1890</v>
      </c>
      <c r="C1436" s="43" t="s">
        <v>1891</v>
      </c>
      <c r="D1436" s="44">
        <v>5.2</v>
      </c>
      <c r="E1436" s="44">
        <v>6.97</v>
      </c>
    </row>
    <row r="1437" spans="2:5">
      <c r="B1437" s="57" t="s">
        <v>1892</v>
      </c>
      <c r="C1437" s="43" t="s">
        <v>1893</v>
      </c>
      <c r="D1437" s="44">
        <v>5.2</v>
      </c>
      <c r="E1437" s="44">
        <v>6.97</v>
      </c>
    </row>
    <row r="1438" spans="2:5">
      <c r="B1438" s="57" t="s">
        <v>1894</v>
      </c>
      <c r="C1438" s="43" t="s">
        <v>1895</v>
      </c>
      <c r="D1438" s="44">
        <v>5.2</v>
      </c>
      <c r="E1438" s="44">
        <v>6.97</v>
      </c>
    </row>
    <row r="1439" spans="2:5">
      <c r="B1439" s="57" t="s">
        <v>1896</v>
      </c>
      <c r="C1439" s="43" t="s">
        <v>1897</v>
      </c>
      <c r="D1439" s="44">
        <v>5.2</v>
      </c>
      <c r="E1439" s="44">
        <v>6.97</v>
      </c>
    </row>
    <row r="1440" spans="2:5">
      <c r="B1440" s="57" t="s">
        <v>1898</v>
      </c>
      <c r="C1440" s="43" t="s">
        <v>1899</v>
      </c>
      <c r="D1440" s="44">
        <v>5.2</v>
      </c>
      <c r="E1440" s="44">
        <v>6.97</v>
      </c>
    </row>
    <row r="1441" spans="2:5">
      <c r="B1441" s="57" t="s">
        <v>1900</v>
      </c>
      <c r="C1441" s="43" t="s">
        <v>1901</v>
      </c>
      <c r="D1441" s="44">
        <v>5.2</v>
      </c>
      <c r="E1441" s="44">
        <v>6.97</v>
      </c>
    </row>
    <row r="1442" spans="2:5">
      <c r="B1442" s="57" t="s">
        <v>1902</v>
      </c>
      <c r="C1442" s="43" t="s">
        <v>1903</v>
      </c>
      <c r="D1442" s="44">
        <v>5.2</v>
      </c>
      <c r="E1442" s="44">
        <v>6.97</v>
      </c>
    </row>
    <row r="1443" spans="2:5">
      <c r="B1443" s="57" t="s">
        <v>1904</v>
      </c>
      <c r="C1443" s="43" t="s">
        <v>1905</v>
      </c>
      <c r="D1443" s="44">
        <v>5.2</v>
      </c>
      <c r="E1443" s="44">
        <v>6.97</v>
      </c>
    </row>
    <row r="1444" spans="2:5">
      <c r="B1444" s="57" t="s">
        <v>1906</v>
      </c>
      <c r="C1444" s="43" t="s">
        <v>1907</v>
      </c>
      <c r="D1444" s="44">
        <v>5.2</v>
      </c>
      <c r="E1444" s="44">
        <v>6.97</v>
      </c>
    </row>
    <row r="1445" spans="2:5">
      <c r="B1445" s="57" t="s">
        <v>1908</v>
      </c>
      <c r="C1445" s="43" t="s">
        <v>1909</v>
      </c>
      <c r="D1445" s="44">
        <v>5.2</v>
      </c>
      <c r="E1445" s="44">
        <v>6.97</v>
      </c>
    </row>
    <row r="1446" spans="2:5">
      <c r="B1446" s="57" t="s">
        <v>1910</v>
      </c>
      <c r="C1446" s="43" t="s">
        <v>1911</v>
      </c>
      <c r="D1446" s="44">
        <v>5.2</v>
      </c>
      <c r="E1446" s="44">
        <v>6.97</v>
      </c>
    </row>
    <row r="1447" spans="2:5">
      <c r="B1447" s="57" t="s">
        <v>1912</v>
      </c>
      <c r="C1447" s="43" t="s">
        <v>1913</v>
      </c>
      <c r="D1447" s="44">
        <v>5.2</v>
      </c>
      <c r="E1447" s="44">
        <v>6.97</v>
      </c>
    </row>
    <row r="1448" spans="2:5">
      <c r="B1448" s="57" t="s">
        <v>1914</v>
      </c>
      <c r="C1448" s="43" t="s">
        <v>1915</v>
      </c>
      <c r="D1448" s="44">
        <v>5.2</v>
      </c>
      <c r="E1448" s="44">
        <v>6.97</v>
      </c>
    </row>
    <row r="1449" spans="2:5">
      <c r="B1449" s="57" t="s">
        <v>1916</v>
      </c>
      <c r="C1449" s="43" t="s">
        <v>1917</v>
      </c>
      <c r="D1449" s="44">
        <v>5.2</v>
      </c>
      <c r="E1449" s="44">
        <v>6.97</v>
      </c>
    </row>
    <row r="1450" spans="2:5">
      <c r="B1450" s="57" t="s">
        <v>1918</v>
      </c>
      <c r="C1450" s="43" t="s">
        <v>1919</v>
      </c>
      <c r="D1450" s="44">
        <v>5.2</v>
      </c>
      <c r="E1450" s="44">
        <v>6.97</v>
      </c>
    </row>
    <row r="1451" spans="2:5">
      <c r="B1451" s="57" t="s">
        <v>1920</v>
      </c>
      <c r="C1451" s="43" t="s">
        <v>1921</v>
      </c>
      <c r="D1451" s="44">
        <v>5.2</v>
      </c>
      <c r="E1451" s="44">
        <v>6.97</v>
      </c>
    </row>
    <row r="1452" spans="2:5">
      <c r="B1452" s="57" t="s">
        <v>1662</v>
      </c>
      <c r="C1452" s="43" t="s">
        <v>2043</v>
      </c>
      <c r="D1452" s="44">
        <v>5.2</v>
      </c>
      <c r="E1452" s="44">
        <v>6.97</v>
      </c>
    </row>
    <row r="1453" spans="2:5">
      <c r="B1453" s="57" t="s">
        <v>1922</v>
      </c>
      <c r="C1453" s="43" t="s">
        <v>1923</v>
      </c>
      <c r="D1453" s="44">
        <v>5.2</v>
      </c>
      <c r="E1453" s="44">
        <v>6.97</v>
      </c>
    </row>
    <row r="1454" spans="2:5">
      <c r="B1454" s="57" t="s">
        <v>2044</v>
      </c>
      <c r="C1454" s="43" t="s">
        <v>2045</v>
      </c>
      <c r="D1454" s="44">
        <v>5.2</v>
      </c>
      <c r="E1454" s="44">
        <v>6.97</v>
      </c>
    </row>
    <row r="1455" spans="2:5">
      <c r="B1455" s="57" t="s">
        <v>2046</v>
      </c>
      <c r="C1455" s="43" t="s">
        <v>2047</v>
      </c>
      <c r="D1455" s="44">
        <v>5.2</v>
      </c>
      <c r="E1455" s="44">
        <v>6.97</v>
      </c>
    </row>
    <row r="1456" spans="2:5">
      <c r="B1456" s="57" t="s">
        <v>1664</v>
      </c>
      <c r="C1456" s="43" t="s">
        <v>1924</v>
      </c>
      <c r="D1456" s="44">
        <v>5.2</v>
      </c>
      <c r="E1456" s="44">
        <v>6.97</v>
      </c>
    </row>
    <row r="1457" spans="2:5">
      <c r="B1457" s="57" t="s">
        <v>1656</v>
      </c>
      <c r="C1457" s="43" t="s">
        <v>2048</v>
      </c>
      <c r="D1457" s="44">
        <v>5.2</v>
      </c>
      <c r="E1457" s="44">
        <v>6.97</v>
      </c>
    </row>
    <row r="1458" spans="2:5">
      <c r="B1458" s="57" t="s">
        <v>2105</v>
      </c>
      <c r="C1458" s="43" t="s">
        <v>2106</v>
      </c>
      <c r="D1458" s="44">
        <v>5.2</v>
      </c>
      <c r="E1458" s="44">
        <v>6.97</v>
      </c>
    </row>
    <row r="1459" spans="2:5">
      <c r="B1459" s="57" t="s">
        <v>1666</v>
      </c>
      <c r="C1459" s="43" t="s">
        <v>1925</v>
      </c>
      <c r="D1459" s="44">
        <v>5.2</v>
      </c>
      <c r="E1459" s="44">
        <v>6.97</v>
      </c>
    </row>
    <row r="1460" spans="2:5">
      <c r="B1460" s="57" t="s">
        <v>1873</v>
      </c>
      <c r="C1460" s="43" t="s">
        <v>1926</v>
      </c>
      <c r="D1460" s="44">
        <v>5.2</v>
      </c>
      <c r="E1460" s="44">
        <v>6.97</v>
      </c>
    </row>
    <row r="1461" spans="2:5">
      <c r="B1461" s="57" t="s">
        <v>1927</v>
      </c>
      <c r="C1461" s="43" t="s">
        <v>1928</v>
      </c>
      <c r="D1461" s="44">
        <v>5.2</v>
      </c>
      <c r="E1461" s="44">
        <v>6.95</v>
      </c>
    </row>
    <row r="1462" spans="2:5">
      <c r="B1462" s="57" t="s">
        <v>1668</v>
      </c>
      <c r="C1462" s="43" t="s">
        <v>2049</v>
      </c>
      <c r="D1462" s="44">
        <v>5.2</v>
      </c>
      <c r="E1462" s="44">
        <v>6.97</v>
      </c>
    </row>
    <row r="1463" spans="2:5">
      <c r="B1463" s="57" t="s">
        <v>2013</v>
      </c>
      <c r="C1463" s="43" t="s">
        <v>2050</v>
      </c>
      <c r="D1463" s="44">
        <v>5.2</v>
      </c>
      <c r="E1463" s="44">
        <v>6.97</v>
      </c>
    </row>
    <row r="1464" spans="2:5">
      <c r="B1464" s="57" t="s">
        <v>2051</v>
      </c>
      <c r="C1464" s="43" t="s">
        <v>2051</v>
      </c>
      <c r="D1464" s="44">
        <v>5.2</v>
      </c>
      <c r="E1464" s="44">
        <v>6.97</v>
      </c>
    </row>
    <row r="1465" spans="2:5">
      <c r="B1465" s="57" t="s">
        <v>2020</v>
      </c>
      <c r="C1465" s="43" t="s">
        <v>2052</v>
      </c>
      <c r="D1465" s="44">
        <v>5.2</v>
      </c>
      <c r="E1465" s="44">
        <v>6.97</v>
      </c>
    </row>
    <row r="1466" spans="2:5">
      <c r="B1466" s="57" t="s">
        <v>1658</v>
      </c>
      <c r="C1466" s="43" t="s">
        <v>2053</v>
      </c>
      <c r="D1466" s="44">
        <v>5.2</v>
      </c>
      <c r="E1466" s="44">
        <v>6.97</v>
      </c>
    </row>
    <row r="1467" spans="2:5">
      <c r="B1467" s="57" t="s">
        <v>1670</v>
      </c>
      <c r="C1467" s="43" t="s">
        <v>2054</v>
      </c>
      <c r="D1467" s="44">
        <v>5.2</v>
      </c>
      <c r="E1467" s="44">
        <v>6.97</v>
      </c>
    </row>
    <row r="1468" spans="2:5">
      <c r="B1468" s="57" t="s">
        <v>1672</v>
      </c>
      <c r="C1468" s="43" t="s">
        <v>2055</v>
      </c>
      <c r="D1468" s="44">
        <v>5.2</v>
      </c>
      <c r="E1468" s="44">
        <v>6.97</v>
      </c>
    </row>
    <row r="1469" spans="2:5">
      <c r="B1469" s="57" t="s">
        <v>1660</v>
      </c>
      <c r="C1469" s="43" t="s">
        <v>2056</v>
      </c>
      <c r="D1469" s="44">
        <v>5.2</v>
      </c>
      <c r="E1469" s="44">
        <v>6.97</v>
      </c>
    </row>
    <row r="1470" spans="2:5">
      <c r="B1470" s="57"/>
    </row>
    <row r="1471" spans="2:5">
      <c r="B1471" s="57" t="s">
        <v>1876</v>
      </c>
      <c r="C1471" s="43" t="s">
        <v>3103</v>
      </c>
      <c r="D1471" s="44">
        <v>8.1315000000000008</v>
      </c>
      <c r="E1471" s="44">
        <v>8.6966999999999999</v>
      </c>
    </row>
    <row r="1472" spans="2:5">
      <c r="B1472" s="57" t="s">
        <v>1878</v>
      </c>
      <c r="C1472" s="43" t="s">
        <v>3104</v>
      </c>
      <c r="D1472" s="44">
        <v>8.1315000000000008</v>
      </c>
      <c r="E1472" s="44">
        <v>8.6966999999999999</v>
      </c>
    </row>
    <row r="1473" spans="2:5">
      <c r="B1473" s="57" t="s">
        <v>1880</v>
      </c>
      <c r="C1473" s="43" t="s">
        <v>3105</v>
      </c>
      <c r="D1473" s="44">
        <v>8.1315000000000008</v>
      </c>
      <c r="E1473" s="44">
        <v>8.6966999999999999</v>
      </c>
    </row>
    <row r="1474" spans="2:5">
      <c r="B1474" s="57" t="s">
        <v>1882</v>
      </c>
      <c r="C1474" s="43" t="s">
        <v>3106</v>
      </c>
      <c r="D1474" s="44">
        <v>8.1315000000000008</v>
      </c>
      <c r="E1474" s="44">
        <v>8.6966999999999999</v>
      </c>
    </row>
    <row r="1475" spans="2:5">
      <c r="B1475" s="57" t="s">
        <v>1884</v>
      </c>
      <c r="C1475" s="43" t="s">
        <v>3107</v>
      </c>
      <c r="D1475" s="44">
        <v>8.1315000000000008</v>
      </c>
      <c r="E1475" s="44">
        <v>8.6966999999999999</v>
      </c>
    </row>
    <row r="1476" spans="2:5">
      <c r="B1476" s="57" t="s">
        <v>1886</v>
      </c>
      <c r="C1476" s="43" t="s">
        <v>3108</v>
      </c>
      <c r="D1476" s="44">
        <v>8.1315000000000008</v>
      </c>
      <c r="E1476" s="44">
        <v>8.6966999999999999</v>
      </c>
    </row>
    <row r="1477" spans="2:5">
      <c r="B1477" s="57" t="s">
        <v>1888</v>
      </c>
      <c r="C1477" s="43" t="s">
        <v>3109</v>
      </c>
      <c r="D1477" s="44">
        <v>8.1315000000000008</v>
      </c>
      <c r="E1477" s="44">
        <v>8.6966999999999999</v>
      </c>
    </row>
    <row r="1478" spans="2:5">
      <c r="B1478" s="57" t="s">
        <v>1890</v>
      </c>
      <c r="C1478" s="43" t="s">
        <v>3110</v>
      </c>
      <c r="D1478" s="44">
        <v>8.1315000000000008</v>
      </c>
      <c r="E1478" s="44">
        <v>8.6966999999999999</v>
      </c>
    </row>
    <row r="1479" spans="2:5">
      <c r="B1479" s="57" t="s">
        <v>1892</v>
      </c>
      <c r="C1479" s="43" t="s">
        <v>3111</v>
      </c>
      <c r="D1479" s="44">
        <v>8.1315000000000008</v>
      </c>
      <c r="E1479" s="44">
        <v>8.6966999999999999</v>
      </c>
    </row>
    <row r="1480" spans="2:5">
      <c r="B1480" s="57" t="s">
        <v>1900</v>
      </c>
      <c r="C1480" s="43" t="s">
        <v>3112</v>
      </c>
      <c r="D1480" s="44">
        <v>8.1315000000000008</v>
      </c>
      <c r="E1480" s="44">
        <v>8.6966999999999999</v>
      </c>
    </row>
    <row r="1481" spans="2:5">
      <c r="B1481" s="57" t="s">
        <v>1902</v>
      </c>
      <c r="C1481" s="43" t="s">
        <v>3113</v>
      </c>
      <c r="D1481" s="44">
        <v>8.1315000000000008</v>
      </c>
      <c r="E1481" s="44">
        <v>8.6966999999999999</v>
      </c>
    </row>
    <row r="1482" spans="2:5">
      <c r="B1482" s="57" t="s">
        <v>1904</v>
      </c>
      <c r="C1482" s="43" t="s">
        <v>3114</v>
      </c>
      <c r="D1482" s="44">
        <v>8.1315000000000008</v>
      </c>
      <c r="E1482" s="44">
        <v>8.6966999999999999</v>
      </c>
    </row>
    <row r="1483" spans="2:5">
      <c r="B1483" s="57" t="s">
        <v>1906</v>
      </c>
      <c r="C1483" s="43" t="s">
        <v>3115</v>
      </c>
      <c r="D1483" s="44">
        <v>8.1315000000000008</v>
      </c>
      <c r="E1483" s="44">
        <v>8.6966999999999999</v>
      </c>
    </row>
    <row r="1484" spans="2:5">
      <c r="B1484" s="57" t="s">
        <v>1908</v>
      </c>
      <c r="C1484" s="43" t="s">
        <v>3116</v>
      </c>
      <c r="D1484" s="44">
        <v>8.1315000000000008</v>
      </c>
      <c r="E1484" s="44">
        <v>8.6966999999999999</v>
      </c>
    </row>
    <row r="1485" spans="2:5">
      <c r="B1485" s="57" t="s">
        <v>1910</v>
      </c>
      <c r="C1485" s="43" t="s">
        <v>3117</v>
      </c>
      <c r="D1485" s="44">
        <v>8.1315000000000008</v>
      </c>
      <c r="E1485" s="44">
        <v>8.6966999999999999</v>
      </c>
    </row>
    <row r="1486" spans="2:5">
      <c r="B1486" s="57" t="s">
        <v>1912</v>
      </c>
      <c r="C1486" s="43" t="s">
        <v>3118</v>
      </c>
      <c r="D1486" s="44">
        <v>8.1315000000000008</v>
      </c>
      <c r="E1486" s="44">
        <v>8.6966999999999999</v>
      </c>
    </row>
    <row r="1487" spans="2:5">
      <c r="B1487" s="57" t="s">
        <v>1914</v>
      </c>
      <c r="C1487" s="43" t="s">
        <v>3119</v>
      </c>
      <c r="D1487" s="44">
        <v>8.1315000000000008</v>
      </c>
      <c r="E1487" s="44">
        <v>8.6966999999999999</v>
      </c>
    </row>
    <row r="1488" spans="2:5">
      <c r="B1488" s="57" t="s">
        <v>1916</v>
      </c>
      <c r="C1488" s="43" t="s">
        <v>3120</v>
      </c>
      <c r="D1488" s="44">
        <v>8.1315000000000008</v>
      </c>
      <c r="E1488" s="44">
        <v>8.6966999999999999</v>
      </c>
    </row>
    <row r="1489" spans="2:5">
      <c r="B1489" s="57" t="s">
        <v>1918</v>
      </c>
      <c r="C1489" s="43" t="s">
        <v>3121</v>
      </c>
      <c r="D1489" s="44">
        <v>8.1315000000000008</v>
      </c>
      <c r="E1489" s="44">
        <v>8.6966999999999999</v>
      </c>
    </row>
    <row r="1490" spans="2:5">
      <c r="B1490" s="57" t="s">
        <v>1920</v>
      </c>
      <c r="C1490" s="43" t="s">
        <v>3122</v>
      </c>
      <c r="D1490" s="44">
        <v>8.1315000000000008</v>
      </c>
      <c r="E1490" s="44">
        <v>8.6966999999999999</v>
      </c>
    </row>
    <row r="1491" spans="2:5">
      <c r="B1491" s="57" t="s">
        <v>1873</v>
      </c>
      <c r="C1491" s="43" t="s">
        <v>3123</v>
      </c>
      <c r="D1491" s="44">
        <v>8.1315000000000008</v>
      </c>
      <c r="E1491" s="44">
        <v>8.6966999999999999</v>
      </c>
    </row>
    <row r="1492" spans="2:5">
      <c r="B1492" s="57" t="s">
        <v>1927</v>
      </c>
      <c r="C1492" s="43" t="s">
        <v>3124</v>
      </c>
      <c r="D1492" s="44">
        <v>8.1315000000000008</v>
      </c>
      <c r="E1492" s="44">
        <v>8.6966999999999999</v>
      </c>
    </row>
    <row r="1493" spans="2:5">
      <c r="B1493" s="57"/>
    </row>
    <row r="1494" spans="2:5">
      <c r="B1494" s="57" t="s">
        <v>1876</v>
      </c>
      <c r="C1494" s="43" t="s">
        <v>3125</v>
      </c>
      <c r="D1494" s="44">
        <v>9.7565000000000008</v>
      </c>
      <c r="E1494" s="44">
        <v>10.547499999999999</v>
      </c>
    </row>
    <row r="1495" spans="2:5">
      <c r="B1495" s="57" t="s">
        <v>1878</v>
      </c>
      <c r="C1495" s="43" t="s">
        <v>3126</v>
      </c>
      <c r="D1495" s="44">
        <v>9.7565000000000008</v>
      </c>
      <c r="E1495" s="44">
        <v>10.5474</v>
      </c>
    </row>
    <row r="1496" spans="2:5">
      <c r="B1496" s="57" t="s">
        <v>1880</v>
      </c>
      <c r="C1496" s="43" t="s">
        <v>3127</v>
      </c>
      <c r="D1496" s="44">
        <v>9.7565000000000008</v>
      </c>
      <c r="E1496" s="44">
        <v>10.547499999999999</v>
      </c>
    </row>
    <row r="1497" spans="2:5">
      <c r="B1497" s="57" t="s">
        <v>1882</v>
      </c>
      <c r="C1497" s="43" t="s">
        <v>3128</v>
      </c>
      <c r="D1497" s="44">
        <v>9.7565000000000008</v>
      </c>
      <c r="E1497" s="44">
        <v>10.547499999999999</v>
      </c>
    </row>
    <row r="1498" spans="2:5">
      <c r="B1498" s="57" t="s">
        <v>1884</v>
      </c>
      <c r="C1498" s="43" t="s">
        <v>3129</v>
      </c>
      <c r="D1498" s="44">
        <v>9.7565000000000008</v>
      </c>
      <c r="E1498" s="44">
        <v>10.547499999999999</v>
      </c>
    </row>
    <row r="1499" spans="2:5">
      <c r="B1499" s="57" t="s">
        <v>1886</v>
      </c>
      <c r="C1499" s="43" t="s">
        <v>3130</v>
      </c>
      <c r="D1499" s="44">
        <v>9.7565000000000008</v>
      </c>
      <c r="E1499" s="44">
        <v>10.547499999999999</v>
      </c>
    </row>
    <row r="1500" spans="2:5">
      <c r="B1500" s="57" t="s">
        <v>1888</v>
      </c>
      <c r="C1500" s="43" t="s">
        <v>3131</v>
      </c>
      <c r="D1500" s="44">
        <v>9.7565000000000008</v>
      </c>
      <c r="E1500" s="44">
        <v>10.547499999999999</v>
      </c>
    </row>
    <row r="1501" spans="2:5">
      <c r="B1501" s="57" t="s">
        <v>1890</v>
      </c>
      <c r="C1501" s="43" t="s">
        <v>3132</v>
      </c>
      <c r="D1501" s="44">
        <v>9.7565000000000008</v>
      </c>
      <c r="E1501" s="44">
        <v>10.547499999999999</v>
      </c>
    </row>
    <row r="1502" spans="2:5">
      <c r="B1502" s="57" t="s">
        <v>1892</v>
      </c>
      <c r="C1502" s="43" t="s">
        <v>3133</v>
      </c>
      <c r="D1502" s="44">
        <v>9.7565000000000008</v>
      </c>
      <c r="E1502" s="44">
        <v>10.547499999999999</v>
      </c>
    </row>
    <row r="1503" spans="2:5">
      <c r="B1503" s="57" t="s">
        <v>1900</v>
      </c>
      <c r="C1503" s="43" t="s">
        <v>3134</v>
      </c>
      <c r="D1503" s="44">
        <v>9.7565000000000008</v>
      </c>
      <c r="E1503" s="44">
        <v>10.547499999999999</v>
      </c>
    </row>
    <row r="1504" spans="2:5">
      <c r="B1504" s="57" t="s">
        <v>1902</v>
      </c>
      <c r="C1504" s="43" t="s">
        <v>3135</v>
      </c>
      <c r="D1504" s="44">
        <v>9.7565000000000008</v>
      </c>
      <c r="E1504" s="44">
        <v>10.547499999999999</v>
      </c>
    </row>
    <row r="1505" spans="2:5">
      <c r="B1505" s="57" t="s">
        <v>1904</v>
      </c>
      <c r="C1505" s="43" t="s">
        <v>3136</v>
      </c>
      <c r="D1505" s="44">
        <v>9.7565000000000008</v>
      </c>
      <c r="E1505" s="44">
        <v>10.547499999999999</v>
      </c>
    </row>
    <row r="1506" spans="2:5">
      <c r="B1506" s="57" t="s">
        <v>1906</v>
      </c>
      <c r="C1506" s="43" t="s">
        <v>3137</v>
      </c>
      <c r="D1506" s="44">
        <v>9.7565000000000008</v>
      </c>
      <c r="E1506" s="44">
        <v>10.547499999999999</v>
      </c>
    </row>
    <row r="1507" spans="2:5">
      <c r="B1507" s="57" t="s">
        <v>1908</v>
      </c>
      <c r="C1507" s="43" t="s">
        <v>3138</v>
      </c>
      <c r="D1507" s="44">
        <v>9.7565000000000008</v>
      </c>
      <c r="E1507" s="44">
        <v>10.547499999999999</v>
      </c>
    </row>
    <row r="1508" spans="2:5">
      <c r="B1508" s="57" t="s">
        <v>1910</v>
      </c>
      <c r="C1508" s="43" t="s">
        <v>3139</v>
      </c>
      <c r="D1508" s="44">
        <v>9.7565000000000008</v>
      </c>
      <c r="E1508" s="44">
        <v>10.547499999999999</v>
      </c>
    </row>
    <row r="1509" spans="2:5">
      <c r="B1509" s="57" t="s">
        <v>1912</v>
      </c>
      <c r="C1509" s="43" t="s">
        <v>3140</v>
      </c>
      <c r="D1509" s="44">
        <v>9.7565000000000008</v>
      </c>
      <c r="E1509" s="44">
        <v>10.547499999999999</v>
      </c>
    </row>
    <row r="1510" spans="2:5">
      <c r="B1510" s="57" t="s">
        <v>1914</v>
      </c>
      <c r="C1510" s="43" t="s">
        <v>3141</v>
      </c>
      <c r="D1510" s="44">
        <v>9.7565000000000008</v>
      </c>
      <c r="E1510" s="44">
        <v>10.547499999999999</v>
      </c>
    </row>
    <row r="1511" spans="2:5">
      <c r="B1511" s="57" t="s">
        <v>1916</v>
      </c>
      <c r="C1511" s="43" t="s">
        <v>3142</v>
      </c>
      <c r="D1511" s="44">
        <v>9.7565000000000008</v>
      </c>
      <c r="E1511" s="44">
        <v>10.547499999999999</v>
      </c>
    </row>
    <row r="1512" spans="2:5">
      <c r="B1512" s="57" t="s">
        <v>1918</v>
      </c>
      <c r="C1512" s="43" t="s">
        <v>3143</v>
      </c>
      <c r="D1512" s="44">
        <v>9.8565000000000005</v>
      </c>
      <c r="E1512" s="44">
        <v>10.547499999999999</v>
      </c>
    </row>
    <row r="1513" spans="2:5">
      <c r="B1513" s="57" t="s">
        <v>1920</v>
      </c>
      <c r="C1513" s="43" t="s">
        <v>3144</v>
      </c>
      <c r="D1513" s="44">
        <v>9.8565000000000005</v>
      </c>
      <c r="E1513" s="44">
        <v>10.547499999999999</v>
      </c>
    </row>
    <row r="1514" spans="2:5">
      <c r="B1514" s="57" t="s">
        <v>1873</v>
      </c>
      <c r="C1514" s="43" t="s">
        <v>3145</v>
      </c>
      <c r="D1514" s="44">
        <v>9.7565000000000008</v>
      </c>
      <c r="E1514" s="44">
        <v>10.547499999999999</v>
      </c>
    </row>
    <row r="1515" spans="2:5">
      <c r="B1515" s="57" t="s">
        <v>1927</v>
      </c>
      <c r="C1515" s="43" t="s">
        <v>3146</v>
      </c>
      <c r="D1515" s="44">
        <v>9.7565000000000008</v>
      </c>
      <c r="E1515" s="44">
        <v>10.547499999999999</v>
      </c>
    </row>
    <row r="1516" spans="2:5">
      <c r="B1516" s="57"/>
    </row>
    <row r="1517" spans="2:5">
      <c r="B1517" s="57" t="s">
        <v>1876</v>
      </c>
      <c r="C1517" s="43" t="s">
        <v>2107</v>
      </c>
      <c r="D1517" s="44">
        <v>1800</v>
      </c>
      <c r="E1517" s="44">
        <v>2845</v>
      </c>
    </row>
    <row r="1518" spans="2:5">
      <c r="B1518" s="57" t="s">
        <v>1878</v>
      </c>
      <c r="C1518" s="43" t="s">
        <v>2108</v>
      </c>
      <c r="D1518" s="44">
        <v>1800</v>
      </c>
      <c r="E1518" s="44">
        <v>2845</v>
      </c>
    </row>
    <row r="1519" spans="2:5">
      <c r="B1519" s="57" t="s">
        <v>1880</v>
      </c>
      <c r="C1519" s="43" t="s">
        <v>2109</v>
      </c>
      <c r="D1519" s="44">
        <v>1800</v>
      </c>
      <c r="E1519" s="44">
        <v>2845</v>
      </c>
    </row>
    <row r="1520" spans="2:5">
      <c r="B1520" s="57" t="s">
        <v>2110</v>
      </c>
      <c r="C1520" s="43" t="s">
        <v>2111</v>
      </c>
      <c r="D1520" s="44">
        <v>45600</v>
      </c>
      <c r="E1520" s="44">
        <v>80010</v>
      </c>
    </row>
    <row r="1521" spans="2:5">
      <c r="B1521" s="57" t="s">
        <v>1882</v>
      </c>
      <c r="C1521" s="43" t="s">
        <v>2112</v>
      </c>
      <c r="D1521" s="44">
        <v>25200</v>
      </c>
      <c r="E1521" s="44">
        <v>39375</v>
      </c>
    </row>
    <row r="1522" spans="2:5">
      <c r="B1522" s="57" t="s">
        <v>1884</v>
      </c>
      <c r="C1522" s="43" t="s">
        <v>2113</v>
      </c>
      <c r="D1522" s="44">
        <v>13800</v>
      </c>
      <c r="E1522" s="44">
        <v>21590</v>
      </c>
    </row>
    <row r="1523" spans="2:5">
      <c r="B1523" s="57" t="s">
        <v>1886</v>
      </c>
      <c r="C1523" s="43" t="s">
        <v>2114</v>
      </c>
      <c r="D1523" s="44">
        <v>13800</v>
      </c>
      <c r="E1523" s="44">
        <v>21590</v>
      </c>
    </row>
    <row r="1524" spans="2:5">
      <c r="B1524" s="57" t="s">
        <v>1888</v>
      </c>
      <c r="C1524" s="43" t="s">
        <v>2115</v>
      </c>
      <c r="D1524" s="44">
        <v>18400</v>
      </c>
      <c r="E1524" s="44">
        <v>28740</v>
      </c>
    </row>
    <row r="1525" spans="2:5">
      <c r="B1525" s="57" t="s">
        <v>1890</v>
      </c>
      <c r="C1525" s="43" t="s">
        <v>2116</v>
      </c>
      <c r="D1525" s="44">
        <v>10000</v>
      </c>
      <c r="E1525" s="44">
        <v>15645</v>
      </c>
    </row>
    <row r="1526" spans="2:5">
      <c r="B1526" s="57" t="s">
        <v>1892</v>
      </c>
      <c r="C1526" s="43" t="s">
        <v>2117</v>
      </c>
      <c r="D1526" s="44">
        <v>16500</v>
      </c>
      <c r="E1526" s="44">
        <v>25850</v>
      </c>
    </row>
    <row r="1527" spans="2:5">
      <c r="B1527" s="57" t="s">
        <v>1898</v>
      </c>
      <c r="C1527" s="43" t="s">
        <v>2118</v>
      </c>
      <c r="D1527" s="44">
        <v>13800</v>
      </c>
      <c r="E1527" s="44">
        <v>21590</v>
      </c>
    </row>
    <row r="1528" spans="2:5">
      <c r="B1528" s="57" t="s">
        <v>1900</v>
      </c>
      <c r="C1528" s="43" t="s">
        <v>2119</v>
      </c>
      <c r="D1528" s="44">
        <v>16500</v>
      </c>
      <c r="E1528" s="44">
        <v>25850</v>
      </c>
    </row>
    <row r="1529" spans="2:5">
      <c r="B1529" s="57" t="s">
        <v>1902</v>
      </c>
      <c r="C1529" s="43" t="s">
        <v>2120</v>
      </c>
      <c r="D1529" s="44">
        <v>20800</v>
      </c>
      <c r="E1529" s="44">
        <v>32540</v>
      </c>
    </row>
    <row r="1530" spans="2:5">
      <c r="B1530" s="57" t="s">
        <v>1904</v>
      </c>
      <c r="C1530" s="43" t="s">
        <v>2121</v>
      </c>
      <c r="D1530" s="44">
        <v>19100</v>
      </c>
      <c r="E1530" s="44">
        <v>29860</v>
      </c>
    </row>
    <row r="1531" spans="2:5">
      <c r="B1531" s="57" t="s">
        <v>1906</v>
      </c>
      <c r="C1531" s="43" t="s">
        <v>2122</v>
      </c>
      <c r="D1531" s="44">
        <v>19000</v>
      </c>
      <c r="E1531" s="44">
        <v>29780</v>
      </c>
    </row>
    <row r="1532" spans="2:5">
      <c r="B1532" s="57" t="s">
        <v>1908</v>
      </c>
      <c r="C1532" s="43" t="s">
        <v>2123</v>
      </c>
      <c r="D1532" s="44">
        <v>16500</v>
      </c>
      <c r="E1532" s="44">
        <v>16500</v>
      </c>
    </row>
    <row r="1533" spans="2:5">
      <c r="B1533" s="57" t="s">
        <v>1910</v>
      </c>
      <c r="C1533" s="43" t="s">
        <v>2124</v>
      </c>
      <c r="D1533" s="44">
        <v>30000</v>
      </c>
      <c r="E1533" s="44">
        <v>46895</v>
      </c>
    </row>
    <row r="1534" spans="2:5">
      <c r="B1534" s="57" t="s">
        <v>1912</v>
      </c>
      <c r="C1534" s="43" t="s">
        <v>2125</v>
      </c>
      <c r="D1534" s="44">
        <v>44700</v>
      </c>
      <c r="E1534" s="44">
        <v>69880</v>
      </c>
    </row>
    <row r="1535" spans="2:5">
      <c r="B1535" s="57" t="s">
        <v>1914</v>
      </c>
      <c r="C1535" s="43" t="s">
        <v>2126</v>
      </c>
      <c r="D1535" s="44">
        <v>18300</v>
      </c>
      <c r="E1535" s="44">
        <v>28580</v>
      </c>
    </row>
    <row r="1536" spans="2:5">
      <c r="B1536" s="57" t="s">
        <v>2127</v>
      </c>
      <c r="C1536" s="43" t="s">
        <v>2128</v>
      </c>
      <c r="D1536" s="44">
        <v>0</v>
      </c>
      <c r="E1536" s="44">
        <v>0</v>
      </c>
    </row>
    <row r="1537" spans="2:5">
      <c r="B1537" s="57" t="s">
        <v>1916</v>
      </c>
      <c r="C1537" s="43" t="s">
        <v>2129</v>
      </c>
      <c r="D1537" s="44">
        <v>13800</v>
      </c>
      <c r="E1537" s="44">
        <v>21590</v>
      </c>
    </row>
    <row r="1538" spans="2:5">
      <c r="B1538" s="57" t="s">
        <v>1918</v>
      </c>
      <c r="C1538" s="43" t="s">
        <v>2130</v>
      </c>
      <c r="D1538" s="44">
        <v>13800</v>
      </c>
      <c r="E1538" s="44">
        <v>21590</v>
      </c>
    </row>
    <row r="1539" spans="2:5">
      <c r="B1539" s="57" t="s">
        <v>1920</v>
      </c>
      <c r="C1539" s="43" t="s">
        <v>2131</v>
      </c>
      <c r="D1539" s="44">
        <v>18400</v>
      </c>
      <c r="E1539" s="44">
        <v>28740</v>
      </c>
    </row>
    <row r="1540" spans="2:5">
      <c r="B1540" s="57" t="s">
        <v>1922</v>
      </c>
      <c r="C1540" s="43" t="s">
        <v>2132</v>
      </c>
      <c r="D1540" s="44">
        <v>51200</v>
      </c>
      <c r="E1540" s="44">
        <v>80010</v>
      </c>
    </row>
    <row r="1541" spans="2:5">
      <c r="B1541" s="57" t="s">
        <v>2133</v>
      </c>
      <c r="C1541" s="43" t="s">
        <v>2134</v>
      </c>
      <c r="D1541" s="44">
        <v>51200</v>
      </c>
      <c r="E1541" s="44">
        <v>80010</v>
      </c>
    </row>
    <row r="1542" spans="2:5">
      <c r="B1542" s="57"/>
    </row>
    <row r="1543" spans="2:5">
      <c r="B1543" s="57" t="s">
        <v>2135</v>
      </c>
      <c r="C1543" s="43" t="s">
        <v>2136</v>
      </c>
      <c r="D1543" s="44">
        <v>5418</v>
      </c>
      <c r="E1543" s="44">
        <v>6930</v>
      </c>
    </row>
    <row r="1544" spans="2:5">
      <c r="B1544" s="57" t="s">
        <v>2137</v>
      </c>
      <c r="C1544" s="43" t="s">
        <v>2138</v>
      </c>
      <c r="D1544" s="44">
        <v>5418</v>
      </c>
      <c r="E1544" s="44">
        <v>6930</v>
      </c>
    </row>
    <row r="1545" spans="2:5">
      <c r="B1545" s="57" t="s">
        <v>2139</v>
      </c>
      <c r="C1545" s="43" t="s">
        <v>2140</v>
      </c>
      <c r="D1545" s="44">
        <v>5418</v>
      </c>
      <c r="E1545" s="44">
        <v>6930</v>
      </c>
    </row>
    <row r="1546" spans="2:5">
      <c r="B1546" s="57" t="s">
        <v>2141</v>
      </c>
      <c r="C1546" s="43" t="s">
        <v>2142</v>
      </c>
      <c r="D1546" s="44">
        <v>5418</v>
      </c>
      <c r="E1546" s="44">
        <v>6930</v>
      </c>
    </row>
    <row r="1547" spans="2:5">
      <c r="B1547" s="57" t="s">
        <v>2143</v>
      </c>
      <c r="C1547" s="43" t="s">
        <v>2144</v>
      </c>
      <c r="D1547" s="44">
        <v>5418</v>
      </c>
      <c r="E1547" s="44">
        <v>6930</v>
      </c>
    </row>
    <row r="1548" spans="2:5">
      <c r="B1548" s="57" t="s">
        <v>2145</v>
      </c>
      <c r="C1548" s="43" t="s">
        <v>2146</v>
      </c>
      <c r="D1548" s="44">
        <v>5418</v>
      </c>
      <c r="E1548" s="44">
        <v>6930</v>
      </c>
    </row>
    <row r="1549" spans="2:5">
      <c r="B1549" s="57" t="s">
        <v>2147</v>
      </c>
      <c r="C1549" s="43" t="s">
        <v>2148</v>
      </c>
      <c r="D1549" s="44">
        <v>5418</v>
      </c>
      <c r="E1549" s="44">
        <v>6930</v>
      </c>
    </row>
    <row r="1550" spans="2:5">
      <c r="B1550" s="57"/>
    </row>
    <row r="1551" spans="2:5">
      <c r="B1551" s="57" t="s">
        <v>1876</v>
      </c>
      <c r="C1551" s="43" t="s">
        <v>3147</v>
      </c>
      <c r="D1551" s="44">
        <v>8.1315000000000008</v>
      </c>
      <c r="E1551" s="44">
        <v>8.6966999999999999</v>
      </c>
    </row>
    <row r="1552" spans="2:5">
      <c r="B1552" s="57" t="s">
        <v>1878</v>
      </c>
      <c r="C1552" s="43" t="s">
        <v>3148</v>
      </c>
      <c r="D1552" s="44">
        <v>8.1315000000000008</v>
      </c>
      <c r="E1552" s="44">
        <v>8.6966999999999999</v>
      </c>
    </row>
    <row r="1553" spans="2:5">
      <c r="B1553" s="57" t="s">
        <v>1880</v>
      </c>
      <c r="C1553" s="43" t="s">
        <v>3149</v>
      </c>
      <c r="D1553" s="44">
        <v>8.1315000000000008</v>
      </c>
      <c r="E1553" s="44">
        <v>8.6966999999999999</v>
      </c>
    </row>
    <row r="1554" spans="2:5">
      <c r="B1554" s="57" t="s">
        <v>1882</v>
      </c>
      <c r="C1554" s="43" t="s">
        <v>3150</v>
      </c>
      <c r="D1554" s="44">
        <v>8.1315000000000008</v>
      </c>
      <c r="E1554" s="44">
        <v>8.6966999999999999</v>
      </c>
    </row>
    <row r="1555" spans="2:5">
      <c r="B1555" s="57" t="s">
        <v>1884</v>
      </c>
      <c r="C1555" s="43" t="s">
        <v>3151</v>
      </c>
      <c r="D1555" s="44">
        <v>8.1315000000000008</v>
      </c>
      <c r="E1555" s="44">
        <v>8.6966999999999999</v>
      </c>
    </row>
    <row r="1556" spans="2:5">
      <c r="B1556" s="57" t="s">
        <v>1886</v>
      </c>
      <c r="C1556" s="43" t="s">
        <v>3152</v>
      </c>
      <c r="D1556" s="44">
        <v>8.1315000000000008</v>
      </c>
      <c r="E1556" s="44">
        <v>8.6966999999999999</v>
      </c>
    </row>
    <row r="1557" spans="2:5">
      <c r="B1557" s="57" t="s">
        <v>1888</v>
      </c>
      <c r="C1557" s="43" t="s">
        <v>3153</v>
      </c>
      <c r="D1557" s="44">
        <v>8.1315000000000008</v>
      </c>
      <c r="E1557" s="44">
        <v>8.6966999999999999</v>
      </c>
    </row>
    <row r="1558" spans="2:5">
      <c r="B1558" s="57" t="s">
        <v>1890</v>
      </c>
      <c r="C1558" s="43" t="s">
        <v>3154</v>
      </c>
      <c r="D1558" s="44">
        <v>8.1315000000000008</v>
      </c>
      <c r="E1558" s="44">
        <v>8.6966999999999999</v>
      </c>
    </row>
    <row r="1559" spans="2:5">
      <c r="B1559" s="57" t="s">
        <v>1892</v>
      </c>
      <c r="C1559" s="43" t="s">
        <v>3155</v>
      </c>
      <c r="D1559" s="44">
        <v>8.1315000000000008</v>
      </c>
      <c r="E1559" s="44">
        <v>8.6966999999999999</v>
      </c>
    </row>
    <row r="1560" spans="2:5">
      <c r="B1560" s="57" t="s">
        <v>1898</v>
      </c>
      <c r="C1560" s="43" t="s">
        <v>3156</v>
      </c>
      <c r="D1560" s="44">
        <v>8.1315000000000008</v>
      </c>
      <c r="E1560" s="44">
        <v>8.6966999999999999</v>
      </c>
    </row>
    <row r="1561" spans="2:5">
      <c r="B1561" s="57" t="s">
        <v>1900</v>
      </c>
      <c r="C1561" s="43" t="s">
        <v>3157</v>
      </c>
      <c r="D1561" s="44">
        <v>8.1315000000000008</v>
      </c>
      <c r="E1561" s="44">
        <v>8.6966999999999999</v>
      </c>
    </row>
    <row r="1562" spans="2:5">
      <c r="B1562" s="57" t="s">
        <v>1902</v>
      </c>
      <c r="C1562" s="43" t="s">
        <v>3158</v>
      </c>
      <c r="D1562" s="44">
        <v>8.1315000000000008</v>
      </c>
      <c r="E1562" s="44">
        <v>8.6966999999999999</v>
      </c>
    </row>
    <row r="1563" spans="2:5">
      <c r="B1563" s="57" t="s">
        <v>1904</v>
      </c>
      <c r="C1563" s="43" t="s">
        <v>3159</v>
      </c>
      <c r="D1563" s="44">
        <v>8.1315000000000008</v>
      </c>
      <c r="E1563" s="44">
        <v>8.6966999999999999</v>
      </c>
    </row>
    <row r="1564" spans="2:5">
      <c r="B1564" s="57" t="s">
        <v>1906</v>
      </c>
      <c r="C1564" s="43" t="s">
        <v>3160</v>
      </c>
      <c r="D1564" s="44">
        <v>8.1315000000000008</v>
      </c>
      <c r="E1564" s="44">
        <v>8.6966999999999999</v>
      </c>
    </row>
    <row r="1565" spans="2:5">
      <c r="B1565" s="57" t="s">
        <v>1908</v>
      </c>
      <c r="C1565" s="43" t="s">
        <v>3161</v>
      </c>
      <c r="D1565" s="44">
        <v>8.1315000000000008</v>
      </c>
      <c r="E1565" s="44">
        <v>8.6966999999999999</v>
      </c>
    </row>
    <row r="1566" spans="2:5">
      <c r="B1566" s="57" t="s">
        <v>1910</v>
      </c>
      <c r="C1566" s="43" t="s">
        <v>3162</v>
      </c>
      <c r="D1566" s="44">
        <v>8.1315000000000008</v>
      </c>
      <c r="E1566" s="44">
        <v>8.6966999999999999</v>
      </c>
    </row>
    <row r="1567" spans="2:5">
      <c r="B1567" s="57" t="s">
        <v>1912</v>
      </c>
      <c r="C1567" s="43" t="s">
        <v>3163</v>
      </c>
      <c r="D1567" s="44">
        <v>8.1315000000000008</v>
      </c>
      <c r="E1567" s="44">
        <v>8.6966999999999999</v>
      </c>
    </row>
    <row r="1568" spans="2:5">
      <c r="B1568" s="57" t="s">
        <v>1914</v>
      </c>
      <c r="C1568" s="43" t="s">
        <v>3164</v>
      </c>
      <c r="D1568" s="44">
        <v>8.1315000000000008</v>
      </c>
      <c r="E1568" s="44">
        <v>8.6966999999999999</v>
      </c>
    </row>
    <row r="1569" spans="2:5">
      <c r="B1569" s="57" t="s">
        <v>1916</v>
      </c>
      <c r="C1569" s="43" t="s">
        <v>3165</v>
      </c>
      <c r="D1569" s="44">
        <v>8.1315000000000008</v>
      </c>
      <c r="E1569" s="44">
        <v>8.6966999999999999</v>
      </c>
    </row>
    <row r="1570" spans="2:5">
      <c r="B1570" s="57" t="s">
        <v>1918</v>
      </c>
      <c r="C1570" s="43" t="s">
        <v>3166</v>
      </c>
      <c r="D1570" s="44">
        <v>8.1315000000000008</v>
      </c>
      <c r="E1570" s="44">
        <v>8.6966999999999999</v>
      </c>
    </row>
    <row r="1571" spans="2:5">
      <c r="B1571" s="57" t="s">
        <v>1920</v>
      </c>
      <c r="C1571" s="43" t="s">
        <v>3167</v>
      </c>
      <c r="D1571" s="44">
        <v>8.1315000000000008</v>
      </c>
      <c r="E1571" s="44">
        <v>8.6966999999999999</v>
      </c>
    </row>
    <row r="1572" spans="2:5">
      <c r="B1572" s="57" t="s">
        <v>1873</v>
      </c>
      <c r="C1572" s="43" t="s">
        <v>3168</v>
      </c>
      <c r="D1572" s="44">
        <v>8.1315000000000008</v>
      </c>
      <c r="E1572" s="44">
        <v>8.6966999999999999</v>
      </c>
    </row>
    <row r="1573" spans="2:5">
      <c r="B1573" s="57" t="s">
        <v>1927</v>
      </c>
      <c r="C1573" s="43" t="s">
        <v>3169</v>
      </c>
      <c r="D1573" s="44">
        <v>8.1315000000000008</v>
      </c>
      <c r="E1573" s="44">
        <v>8.6966999999999999</v>
      </c>
    </row>
    <row r="1574" spans="2:5">
      <c r="B1574" s="57"/>
    </row>
    <row r="1575" spans="2:5">
      <c r="B1575" s="57" t="s">
        <v>1876</v>
      </c>
      <c r="C1575" s="43" t="s">
        <v>3170</v>
      </c>
      <c r="D1575" s="44">
        <v>9.7565000000000008</v>
      </c>
      <c r="E1575" s="44">
        <v>10.547499999999999</v>
      </c>
    </row>
    <row r="1576" spans="2:5">
      <c r="B1576" s="57" t="s">
        <v>1878</v>
      </c>
      <c r="C1576" s="43" t="s">
        <v>3171</v>
      </c>
      <c r="D1576" s="44">
        <v>9.7565000000000008</v>
      </c>
      <c r="E1576" s="44">
        <v>10.547499999999999</v>
      </c>
    </row>
    <row r="1577" spans="2:5">
      <c r="B1577" s="57" t="s">
        <v>1880</v>
      </c>
      <c r="C1577" s="43" t="s">
        <v>3172</v>
      </c>
      <c r="D1577" s="44">
        <v>9.7565000000000008</v>
      </c>
      <c r="E1577" s="44">
        <v>10.547499999999999</v>
      </c>
    </row>
    <row r="1578" spans="2:5">
      <c r="B1578" s="57" t="s">
        <v>1882</v>
      </c>
      <c r="C1578" s="43" t="s">
        <v>3173</v>
      </c>
      <c r="D1578" s="44">
        <v>9.7565000000000008</v>
      </c>
      <c r="E1578" s="44">
        <v>10.547499999999999</v>
      </c>
    </row>
    <row r="1579" spans="2:5">
      <c r="B1579" s="57" t="s">
        <v>1884</v>
      </c>
      <c r="C1579" s="43" t="s">
        <v>3174</v>
      </c>
      <c r="D1579" s="44">
        <v>9.7565000000000008</v>
      </c>
      <c r="E1579" s="44">
        <v>10.547499999999999</v>
      </c>
    </row>
    <row r="1580" spans="2:5">
      <c r="B1580" s="57" t="s">
        <v>1886</v>
      </c>
      <c r="C1580" s="43" t="s">
        <v>3175</v>
      </c>
      <c r="D1580" s="44">
        <v>9.7565000000000008</v>
      </c>
      <c r="E1580" s="44">
        <v>10.547499999999999</v>
      </c>
    </row>
    <row r="1581" spans="2:5">
      <c r="B1581" s="57" t="s">
        <v>1888</v>
      </c>
      <c r="C1581" s="43" t="s">
        <v>3176</v>
      </c>
      <c r="D1581" s="44">
        <v>9.7565000000000008</v>
      </c>
      <c r="E1581" s="44">
        <v>10.547499999999999</v>
      </c>
    </row>
    <row r="1582" spans="2:5">
      <c r="B1582" s="57" t="s">
        <v>1890</v>
      </c>
      <c r="C1582" s="43" t="s">
        <v>3177</v>
      </c>
      <c r="D1582" s="44">
        <v>9.7565000000000008</v>
      </c>
      <c r="E1582" s="44">
        <v>10.547499999999999</v>
      </c>
    </row>
    <row r="1583" spans="2:5">
      <c r="B1583" s="57" t="s">
        <v>1892</v>
      </c>
      <c r="C1583" s="43" t="s">
        <v>3178</v>
      </c>
      <c r="D1583" s="44">
        <v>9.7565000000000008</v>
      </c>
      <c r="E1583" s="44">
        <v>10.547499999999999</v>
      </c>
    </row>
    <row r="1584" spans="2:5">
      <c r="B1584" s="57" t="s">
        <v>1898</v>
      </c>
      <c r="C1584" s="43" t="s">
        <v>3179</v>
      </c>
      <c r="D1584" s="44">
        <v>9.7565000000000008</v>
      </c>
      <c r="E1584" s="44">
        <v>10.547499999999999</v>
      </c>
    </row>
    <row r="1585" spans="2:5">
      <c r="B1585" s="57" t="s">
        <v>1900</v>
      </c>
      <c r="C1585" s="43" t="s">
        <v>3180</v>
      </c>
      <c r="D1585" s="44">
        <v>9.7565000000000008</v>
      </c>
      <c r="E1585" s="44">
        <v>10.547499999999999</v>
      </c>
    </row>
    <row r="1586" spans="2:5">
      <c r="B1586" s="57" t="s">
        <v>1902</v>
      </c>
      <c r="C1586" s="43" t="s">
        <v>3181</v>
      </c>
      <c r="D1586" s="44">
        <v>9.7565000000000008</v>
      </c>
      <c r="E1586" s="44">
        <v>10.547499999999999</v>
      </c>
    </row>
    <row r="1587" spans="2:5">
      <c r="B1587" s="57" t="s">
        <v>1904</v>
      </c>
      <c r="C1587" s="43" t="s">
        <v>3182</v>
      </c>
      <c r="D1587" s="44">
        <v>9.7565000000000008</v>
      </c>
      <c r="E1587" s="44">
        <v>10.547499999999999</v>
      </c>
    </row>
    <row r="1588" spans="2:5">
      <c r="B1588" s="57" t="s">
        <v>1906</v>
      </c>
      <c r="C1588" s="43" t="s">
        <v>3183</v>
      </c>
      <c r="D1588" s="44">
        <v>9.7565000000000008</v>
      </c>
      <c r="E1588" s="44">
        <v>10.547499999999999</v>
      </c>
    </row>
    <row r="1589" spans="2:5">
      <c r="B1589" s="57" t="s">
        <v>1908</v>
      </c>
      <c r="C1589" s="43" t="s">
        <v>3184</v>
      </c>
      <c r="D1589" s="44">
        <v>9.7565000000000008</v>
      </c>
      <c r="E1589" s="44">
        <v>10.547499999999999</v>
      </c>
    </row>
    <row r="1590" spans="2:5">
      <c r="B1590" s="57" t="s">
        <v>1910</v>
      </c>
      <c r="C1590" s="43" t="s">
        <v>3185</v>
      </c>
      <c r="D1590" s="44">
        <v>9.7565000000000008</v>
      </c>
      <c r="E1590" s="44">
        <v>10.547499999999999</v>
      </c>
    </row>
    <row r="1591" spans="2:5">
      <c r="B1591" s="57" t="s">
        <v>1912</v>
      </c>
      <c r="C1591" s="43" t="s">
        <v>3186</v>
      </c>
      <c r="D1591" s="44">
        <v>9.7565000000000008</v>
      </c>
      <c r="E1591" s="44">
        <v>10.547499999999999</v>
      </c>
    </row>
    <row r="1592" spans="2:5">
      <c r="B1592" s="57" t="s">
        <v>1914</v>
      </c>
      <c r="C1592" s="43" t="s">
        <v>3187</v>
      </c>
      <c r="D1592" s="44">
        <v>9.7565000000000008</v>
      </c>
      <c r="E1592" s="44">
        <v>10.547499999999999</v>
      </c>
    </row>
    <row r="1593" spans="2:5">
      <c r="B1593" s="57" t="s">
        <v>1916</v>
      </c>
      <c r="C1593" s="43" t="s">
        <v>3188</v>
      </c>
      <c r="D1593" s="44">
        <v>9.7565000000000008</v>
      </c>
      <c r="E1593" s="44">
        <v>10.547499999999999</v>
      </c>
    </row>
    <row r="1594" spans="2:5">
      <c r="B1594" s="57" t="s">
        <v>1918</v>
      </c>
      <c r="C1594" s="43" t="s">
        <v>3189</v>
      </c>
      <c r="D1594" s="44">
        <v>9.7565000000000008</v>
      </c>
      <c r="E1594" s="44">
        <v>10.547499999999999</v>
      </c>
    </row>
    <row r="1595" spans="2:5">
      <c r="B1595" s="57" t="s">
        <v>1920</v>
      </c>
      <c r="C1595" s="43" t="s">
        <v>3190</v>
      </c>
      <c r="D1595" s="44">
        <v>9.7565000000000008</v>
      </c>
      <c r="E1595" s="44">
        <v>9.7565000000000008</v>
      </c>
    </row>
    <row r="1596" spans="2:5">
      <c r="B1596" s="57" t="s">
        <v>1873</v>
      </c>
      <c r="C1596" s="43" t="s">
        <v>3191</v>
      </c>
      <c r="D1596" s="44">
        <v>9.7565000000000008</v>
      </c>
      <c r="E1596" s="44">
        <v>9.7565000000000008</v>
      </c>
    </row>
    <row r="1597" spans="2:5">
      <c r="B1597" s="57" t="s">
        <v>1927</v>
      </c>
      <c r="C1597" s="43" t="s">
        <v>3192</v>
      </c>
      <c r="D1597" s="44">
        <v>9.7565000000000008</v>
      </c>
      <c r="E1597" s="44">
        <v>10.547499999999999</v>
      </c>
    </row>
    <row r="1598" spans="2:5">
      <c r="B1598" s="57"/>
    </row>
    <row r="1599" spans="2:5">
      <c r="B1599" s="57" t="s">
        <v>1876</v>
      </c>
      <c r="C1599" s="43" t="s">
        <v>3193</v>
      </c>
      <c r="D1599" s="44">
        <v>7.6260000000000003</v>
      </c>
      <c r="E1599" s="44">
        <v>8.6966999999999999</v>
      </c>
    </row>
    <row r="1600" spans="2:5">
      <c r="B1600" s="57" t="s">
        <v>1878</v>
      </c>
      <c r="C1600" s="43" t="s">
        <v>3194</v>
      </c>
      <c r="D1600" s="44">
        <v>7.6360000000000001</v>
      </c>
      <c r="E1600" s="44">
        <v>8.6966999999999999</v>
      </c>
    </row>
    <row r="1601" spans="2:5">
      <c r="B1601" s="57" t="s">
        <v>1880</v>
      </c>
      <c r="C1601" s="43" t="s">
        <v>3195</v>
      </c>
      <c r="D1601" s="44">
        <v>7.6360000000000001</v>
      </c>
      <c r="E1601" s="44">
        <v>8.6966999999999999</v>
      </c>
    </row>
    <row r="1602" spans="2:5">
      <c r="B1602" s="57" t="s">
        <v>1882</v>
      </c>
      <c r="C1602" s="43" t="s">
        <v>3196</v>
      </c>
      <c r="D1602" s="44">
        <v>7.6360000000000001</v>
      </c>
      <c r="E1602" s="44">
        <v>8.6966999999999999</v>
      </c>
    </row>
    <row r="1603" spans="2:5">
      <c r="B1603" s="57" t="s">
        <v>1884</v>
      </c>
      <c r="C1603" s="43" t="s">
        <v>3197</v>
      </c>
      <c r="D1603" s="44">
        <v>7.6360000000000001</v>
      </c>
      <c r="E1603" s="44">
        <v>8.6966999999999999</v>
      </c>
    </row>
    <row r="1604" spans="2:5">
      <c r="B1604" s="57" t="s">
        <v>1886</v>
      </c>
      <c r="C1604" s="43" t="s">
        <v>3198</v>
      </c>
      <c r="D1604" s="44">
        <v>7.6360000000000001</v>
      </c>
      <c r="E1604" s="44">
        <v>8.6966999999999999</v>
      </c>
    </row>
    <row r="1605" spans="2:5">
      <c r="B1605" s="57" t="s">
        <v>1888</v>
      </c>
      <c r="C1605" s="43" t="s">
        <v>3199</v>
      </c>
      <c r="D1605" s="44">
        <v>7.6360000000000001</v>
      </c>
      <c r="E1605" s="44">
        <v>8.6966999999999999</v>
      </c>
    </row>
    <row r="1606" spans="2:5">
      <c r="B1606" s="57" t="s">
        <v>1890</v>
      </c>
      <c r="C1606" s="43" t="s">
        <v>3200</v>
      </c>
      <c r="D1606" s="44">
        <v>7.6360000000000001</v>
      </c>
      <c r="E1606" s="44">
        <v>8.6966999999999999</v>
      </c>
    </row>
    <row r="1607" spans="2:5">
      <c r="B1607" s="57" t="s">
        <v>1892</v>
      </c>
      <c r="C1607" s="43" t="s">
        <v>3201</v>
      </c>
      <c r="D1607" s="44">
        <v>7.6360000000000001</v>
      </c>
      <c r="E1607" s="44">
        <v>8.6966999999999999</v>
      </c>
    </row>
    <row r="1608" spans="2:5">
      <c r="B1608" s="57" t="s">
        <v>1898</v>
      </c>
      <c r="C1608" s="43" t="s">
        <v>3202</v>
      </c>
      <c r="D1608" s="44">
        <v>7.6360000000000001</v>
      </c>
      <c r="E1608" s="44">
        <v>8.6966999999999999</v>
      </c>
    </row>
    <row r="1609" spans="2:5">
      <c r="B1609" s="57" t="s">
        <v>1900</v>
      </c>
      <c r="C1609" s="43" t="s">
        <v>3203</v>
      </c>
      <c r="D1609" s="44">
        <v>7.6345999999999998</v>
      </c>
      <c r="E1609" s="44">
        <v>8.6966999999999999</v>
      </c>
    </row>
    <row r="1610" spans="2:5">
      <c r="B1610" s="57" t="s">
        <v>1902</v>
      </c>
      <c r="C1610" s="43" t="s">
        <v>3204</v>
      </c>
      <c r="D1610" s="44">
        <v>7.6360000000000001</v>
      </c>
      <c r="E1610" s="44">
        <v>8.6966999999999999</v>
      </c>
    </row>
    <row r="1611" spans="2:5">
      <c r="B1611" s="57" t="s">
        <v>1904</v>
      </c>
      <c r="C1611" s="43" t="s">
        <v>3205</v>
      </c>
      <c r="D1611" s="44">
        <v>7.6360000000000001</v>
      </c>
      <c r="E1611" s="44">
        <v>8.6966999999999999</v>
      </c>
    </row>
    <row r="1612" spans="2:5">
      <c r="B1612" s="57" t="s">
        <v>1906</v>
      </c>
      <c r="C1612" s="43" t="s">
        <v>3206</v>
      </c>
      <c r="D1612" s="44">
        <v>7.6345999999999998</v>
      </c>
      <c r="E1612" s="44">
        <v>8.6966999999999999</v>
      </c>
    </row>
    <row r="1613" spans="2:5">
      <c r="B1613" s="57" t="s">
        <v>1908</v>
      </c>
      <c r="C1613" s="43" t="s">
        <v>3207</v>
      </c>
      <c r="D1613" s="44">
        <v>7.6360000000000001</v>
      </c>
      <c r="E1613" s="44">
        <v>8.6966999999999999</v>
      </c>
    </row>
    <row r="1614" spans="2:5">
      <c r="B1614" s="57" t="s">
        <v>1910</v>
      </c>
      <c r="C1614" s="43" t="s">
        <v>3208</v>
      </c>
      <c r="D1614" s="44">
        <v>7.6360000000000001</v>
      </c>
      <c r="E1614" s="44">
        <v>8.6966999999999999</v>
      </c>
    </row>
    <row r="1615" spans="2:5">
      <c r="B1615" s="57" t="s">
        <v>1912</v>
      </c>
      <c r="C1615" s="43" t="s">
        <v>3209</v>
      </c>
      <c r="D1615" s="44">
        <v>7.6360000000000001</v>
      </c>
      <c r="E1615" s="44">
        <v>8.6966999999999999</v>
      </c>
    </row>
    <row r="1616" spans="2:5">
      <c r="B1616" s="57" t="s">
        <v>1914</v>
      </c>
      <c r="C1616" s="43" t="s">
        <v>3210</v>
      </c>
      <c r="D1616" s="44">
        <v>7.6360000000000001</v>
      </c>
      <c r="E1616" s="44">
        <v>8.6966999999999999</v>
      </c>
    </row>
    <row r="1617" spans="2:5">
      <c r="B1617" s="57" t="s">
        <v>1916</v>
      </c>
      <c r="C1617" s="43" t="s">
        <v>3211</v>
      </c>
      <c r="D1617" s="44">
        <v>7.6360000000000001</v>
      </c>
      <c r="E1617" s="44">
        <v>8.6966999999999999</v>
      </c>
    </row>
    <row r="1618" spans="2:5">
      <c r="B1618" s="57" t="s">
        <v>1918</v>
      </c>
      <c r="C1618" s="43" t="s">
        <v>3212</v>
      </c>
      <c r="D1618" s="44">
        <v>7.6360000000000001</v>
      </c>
      <c r="E1618" s="44">
        <v>8.6966999999999999</v>
      </c>
    </row>
    <row r="1619" spans="2:5">
      <c r="B1619" s="57" t="s">
        <v>1920</v>
      </c>
      <c r="C1619" s="43" t="s">
        <v>3213</v>
      </c>
      <c r="D1619" s="44">
        <v>7.6360000000000001</v>
      </c>
      <c r="E1619" s="44">
        <v>10.547499999999999</v>
      </c>
    </row>
    <row r="1620" spans="2:5">
      <c r="B1620" s="57" t="s">
        <v>1873</v>
      </c>
      <c r="C1620" s="43" t="s">
        <v>3214</v>
      </c>
      <c r="D1620" s="44">
        <v>7.6360000000000001</v>
      </c>
      <c r="E1620" s="44">
        <v>8.6966999999999999</v>
      </c>
    </row>
    <row r="1621" spans="2:5">
      <c r="B1621" s="57" t="s">
        <v>1927</v>
      </c>
      <c r="C1621" s="43" t="s">
        <v>3215</v>
      </c>
      <c r="D1621" s="44">
        <v>7.6360000000000001</v>
      </c>
      <c r="E1621" s="44">
        <v>8.6966999999999999</v>
      </c>
    </row>
    <row r="1622" spans="2:5">
      <c r="B1622" s="57"/>
    </row>
    <row r="1623" spans="2:5">
      <c r="B1623" s="57" t="s">
        <v>1876</v>
      </c>
      <c r="C1623" s="43" t="s">
        <v>3216</v>
      </c>
      <c r="D1623" s="44">
        <v>9.0760000000000005</v>
      </c>
      <c r="E1623" s="44">
        <v>8.6966999999999999</v>
      </c>
    </row>
    <row r="1624" spans="2:5">
      <c r="B1624" s="57" t="s">
        <v>1878</v>
      </c>
      <c r="C1624" s="43" t="s">
        <v>3217</v>
      </c>
      <c r="D1624" s="44">
        <v>9.0760000000000005</v>
      </c>
      <c r="E1624" s="44">
        <v>10.547499999999999</v>
      </c>
    </row>
    <row r="1625" spans="2:5">
      <c r="B1625" s="57" t="s">
        <v>1880</v>
      </c>
      <c r="C1625" s="43" t="s">
        <v>3218</v>
      </c>
      <c r="D1625" s="44">
        <v>9.0760000000000005</v>
      </c>
      <c r="E1625" s="44">
        <v>10.547499999999999</v>
      </c>
    </row>
    <row r="1626" spans="2:5">
      <c r="B1626" s="57" t="s">
        <v>1882</v>
      </c>
      <c r="C1626" s="43" t="s">
        <v>3219</v>
      </c>
      <c r="D1626" s="44">
        <v>9.0760000000000005</v>
      </c>
      <c r="E1626" s="44">
        <v>9.0760000000000005</v>
      </c>
    </row>
    <row r="1627" spans="2:5">
      <c r="B1627" s="57" t="s">
        <v>1884</v>
      </c>
      <c r="C1627" s="43" t="s">
        <v>3220</v>
      </c>
      <c r="D1627" s="44">
        <v>9076</v>
      </c>
      <c r="E1627" s="44">
        <v>10.547499999999999</v>
      </c>
    </row>
    <row r="1628" spans="2:5">
      <c r="B1628" s="57" t="s">
        <v>1886</v>
      </c>
      <c r="C1628" s="43" t="s">
        <v>3221</v>
      </c>
      <c r="D1628" s="44">
        <v>9.0760000000000005</v>
      </c>
      <c r="E1628" s="44">
        <v>10.547499999999999</v>
      </c>
    </row>
    <row r="1629" spans="2:5">
      <c r="B1629" s="57" t="s">
        <v>1888</v>
      </c>
      <c r="C1629" s="43" t="s">
        <v>3222</v>
      </c>
      <c r="D1629" s="44">
        <v>9.0760000000000005</v>
      </c>
      <c r="E1629" s="44">
        <v>10.547499999999999</v>
      </c>
    </row>
    <row r="1630" spans="2:5">
      <c r="B1630" s="57" t="s">
        <v>1890</v>
      </c>
      <c r="C1630" s="43" t="s">
        <v>3223</v>
      </c>
      <c r="D1630" s="44">
        <v>9.0760000000000005</v>
      </c>
      <c r="E1630" s="44">
        <v>10.547499999999999</v>
      </c>
    </row>
    <row r="1631" spans="2:5">
      <c r="B1631" s="57" t="s">
        <v>1892</v>
      </c>
      <c r="C1631" s="43" t="s">
        <v>3224</v>
      </c>
      <c r="D1631" s="44">
        <v>9.0790000000000006</v>
      </c>
      <c r="E1631" s="44">
        <v>10.547499999999999</v>
      </c>
    </row>
    <row r="1632" spans="2:5">
      <c r="B1632" s="57" t="s">
        <v>1898</v>
      </c>
      <c r="C1632" s="43" t="s">
        <v>3225</v>
      </c>
      <c r="D1632" s="44">
        <v>9.0760000000000005</v>
      </c>
      <c r="E1632" s="44">
        <v>10.547499999999999</v>
      </c>
    </row>
    <row r="1633" spans="2:5">
      <c r="B1633" s="57" t="s">
        <v>1900</v>
      </c>
      <c r="C1633" s="43" t="s">
        <v>3226</v>
      </c>
      <c r="D1633" s="44">
        <v>9.0760000000000005</v>
      </c>
      <c r="E1633" s="44">
        <v>10.547499999999999</v>
      </c>
    </row>
    <row r="1634" spans="2:5">
      <c r="B1634" s="57" t="s">
        <v>1902</v>
      </c>
      <c r="C1634" s="43" t="s">
        <v>3227</v>
      </c>
      <c r="D1634" s="44">
        <v>9.0760000000000005</v>
      </c>
      <c r="E1634" s="44">
        <v>10.5474</v>
      </c>
    </row>
    <row r="1635" spans="2:5">
      <c r="B1635" s="57" t="s">
        <v>1904</v>
      </c>
      <c r="C1635" s="43" t="s">
        <v>3228</v>
      </c>
      <c r="D1635" s="44">
        <v>9.0760000000000005</v>
      </c>
      <c r="E1635" s="44">
        <v>10.547499999999999</v>
      </c>
    </row>
    <row r="1636" spans="2:5">
      <c r="B1636" s="57" t="s">
        <v>1906</v>
      </c>
      <c r="C1636" s="43" t="s">
        <v>3229</v>
      </c>
      <c r="D1636" s="44">
        <v>9.0760000000000005</v>
      </c>
      <c r="E1636" s="44">
        <v>10.547499999999999</v>
      </c>
    </row>
    <row r="1637" spans="2:5">
      <c r="B1637" s="57" t="s">
        <v>1908</v>
      </c>
      <c r="C1637" s="43" t="s">
        <v>3230</v>
      </c>
      <c r="D1637" s="44">
        <v>9.0760000000000005</v>
      </c>
      <c r="E1637" s="44">
        <v>10.547499999999999</v>
      </c>
    </row>
    <row r="1638" spans="2:5">
      <c r="B1638" s="57" t="s">
        <v>1910</v>
      </c>
      <c r="C1638" s="43" t="s">
        <v>3231</v>
      </c>
      <c r="D1638" s="44">
        <v>9.0760000000000005</v>
      </c>
      <c r="E1638" s="44">
        <v>10.547499999999999</v>
      </c>
    </row>
    <row r="1639" spans="2:5">
      <c r="B1639" s="57" t="s">
        <v>1912</v>
      </c>
      <c r="C1639" s="43" t="s">
        <v>3232</v>
      </c>
      <c r="D1639" s="44">
        <v>9.0760000000000005</v>
      </c>
      <c r="E1639" s="44">
        <v>10.547499999999999</v>
      </c>
    </row>
    <row r="1640" spans="2:5">
      <c r="B1640" s="57" t="s">
        <v>1914</v>
      </c>
      <c r="C1640" s="43" t="s">
        <v>3233</v>
      </c>
      <c r="D1640" s="44">
        <v>9.0760000000000005</v>
      </c>
      <c r="E1640" s="44">
        <v>10.547499999999999</v>
      </c>
    </row>
    <row r="1641" spans="2:5">
      <c r="B1641" s="57" t="s">
        <v>1916</v>
      </c>
      <c r="C1641" s="43" t="s">
        <v>3234</v>
      </c>
      <c r="D1641" s="44">
        <v>9076</v>
      </c>
      <c r="E1641" s="44">
        <v>10.547499999999999</v>
      </c>
    </row>
    <row r="1642" spans="2:5">
      <c r="B1642" s="57" t="s">
        <v>1918</v>
      </c>
      <c r="C1642" s="43" t="s">
        <v>3235</v>
      </c>
      <c r="D1642" s="44">
        <v>9.0760000000000005</v>
      </c>
      <c r="E1642" s="44">
        <v>10.547499999999999</v>
      </c>
    </row>
    <row r="1643" spans="2:5">
      <c r="B1643" s="57" t="s">
        <v>1920</v>
      </c>
      <c r="C1643" s="43" t="s">
        <v>3236</v>
      </c>
      <c r="D1643" s="44">
        <v>9.0760000000000005</v>
      </c>
      <c r="E1643" s="44">
        <v>10.547499999999999</v>
      </c>
    </row>
    <row r="1644" spans="2:5">
      <c r="B1644" s="57" t="s">
        <v>1927</v>
      </c>
      <c r="C1644" s="43" t="s">
        <v>3237</v>
      </c>
      <c r="D1644" s="44">
        <v>9.0760000000000005</v>
      </c>
      <c r="E1644" s="44">
        <v>10.547499999999999</v>
      </c>
    </row>
    <row r="1645" spans="2:5">
      <c r="B1645" s="57"/>
    </row>
    <row r="1646" spans="2:5">
      <c r="B1646" s="57" t="s">
        <v>1882</v>
      </c>
      <c r="C1646" s="43" t="s">
        <v>2149</v>
      </c>
      <c r="D1646" s="44">
        <v>0</v>
      </c>
      <c r="E1646" s="44">
        <v>0</v>
      </c>
    </row>
    <row r="1647" spans="2:5">
      <c r="B1647" s="57" t="s">
        <v>1884</v>
      </c>
      <c r="C1647" s="43" t="s">
        <v>2150</v>
      </c>
      <c r="D1647" s="44">
        <v>0</v>
      </c>
      <c r="E1647" s="44">
        <v>0</v>
      </c>
    </row>
    <row r="1648" spans="2:5">
      <c r="B1648" s="57" t="s">
        <v>1886</v>
      </c>
      <c r="C1648" s="43" t="s">
        <v>2151</v>
      </c>
      <c r="D1648" s="44">
        <v>0</v>
      </c>
      <c r="E1648" s="44">
        <v>0</v>
      </c>
    </row>
    <row r="1649" spans="2:5">
      <c r="B1649" s="57" t="s">
        <v>1888</v>
      </c>
      <c r="C1649" s="43" t="s">
        <v>2152</v>
      </c>
      <c r="D1649" s="44">
        <v>0</v>
      </c>
      <c r="E1649" s="44">
        <v>0</v>
      </c>
    </row>
    <row r="1650" spans="2:5">
      <c r="B1650" s="57" t="s">
        <v>1890</v>
      </c>
      <c r="C1650" s="43" t="s">
        <v>2153</v>
      </c>
      <c r="D1650" s="44">
        <v>0</v>
      </c>
      <c r="E1650" s="44">
        <v>0</v>
      </c>
    </row>
    <row r="1651" spans="2:5">
      <c r="B1651" s="57" t="s">
        <v>1892</v>
      </c>
      <c r="C1651" s="43" t="s">
        <v>2154</v>
      </c>
      <c r="D1651" s="44">
        <v>0</v>
      </c>
      <c r="E1651" s="44">
        <v>0</v>
      </c>
    </row>
    <row r="1652" spans="2:5">
      <c r="B1652" s="57" t="s">
        <v>1898</v>
      </c>
      <c r="C1652" s="43" t="s">
        <v>2155</v>
      </c>
      <c r="D1652" s="44">
        <v>0</v>
      </c>
      <c r="E1652" s="44">
        <v>0</v>
      </c>
    </row>
    <row r="1653" spans="2:5">
      <c r="B1653" s="57" t="s">
        <v>1900</v>
      </c>
      <c r="C1653" s="43" t="s">
        <v>2156</v>
      </c>
      <c r="D1653" s="44">
        <v>0</v>
      </c>
      <c r="E1653" s="44">
        <v>0</v>
      </c>
    </row>
    <row r="1654" spans="2:5">
      <c r="B1654" s="57" t="s">
        <v>1902</v>
      </c>
      <c r="C1654" s="43" t="s">
        <v>2157</v>
      </c>
      <c r="D1654" s="44">
        <v>0</v>
      </c>
      <c r="E1654" s="44">
        <v>0</v>
      </c>
    </row>
    <row r="1655" spans="2:5">
      <c r="B1655" s="57" t="s">
        <v>1904</v>
      </c>
      <c r="C1655" s="43" t="s">
        <v>2158</v>
      </c>
      <c r="D1655" s="44">
        <v>0</v>
      </c>
      <c r="E1655" s="44">
        <v>0</v>
      </c>
    </row>
    <row r="1656" spans="2:5">
      <c r="B1656" s="57" t="s">
        <v>1906</v>
      </c>
      <c r="C1656" s="43" t="s">
        <v>2159</v>
      </c>
      <c r="D1656" s="44">
        <v>0</v>
      </c>
      <c r="E1656" s="44">
        <v>0</v>
      </c>
    </row>
    <row r="1657" spans="2:5">
      <c r="B1657" s="57" t="s">
        <v>1908</v>
      </c>
      <c r="C1657" s="43" t="s">
        <v>2160</v>
      </c>
      <c r="D1657" s="44">
        <v>0</v>
      </c>
      <c r="E1657" s="44">
        <v>0</v>
      </c>
    </row>
    <row r="1658" spans="2:5">
      <c r="B1658" s="57" t="s">
        <v>1910</v>
      </c>
      <c r="C1658" s="43" t="s">
        <v>2161</v>
      </c>
      <c r="D1658" s="44">
        <v>0</v>
      </c>
      <c r="E1658" s="44">
        <v>0</v>
      </c>
    </row>
    <row r="1659" spans="2:5">
      <c r="B1659" s="57" t="s">
        <v>1912</v>
      </c>
      <c r="C1659" s="43" t="s">
        <v>2162</v>
      </c>
      <c r="D1659" s="44">
        <v>0</v>
      </c>
      <c r="E1659" s="44">
        <v>0</v>
      </c>
    </row>
    <row r="1660" spans="2:5">
      <c r="B1660" s="57" t="s">
        <v>1914</v>
      </c>
      <c r="C1660" s="43" t="s">
        <v>2163</v>
      </c>
      <c r="D1660" s="44">
        <v>0</v>
      </c>
      <c r="E1660" s="44">
        <v>0</v>
      </c>
    </row>
    <row r="1661" spans="2:5">
      <c r="B1661" s="57" t="s">
        <v>1916</v>
      </c>
      <c r="C1661" s="43" t="s">
        <v>2164</v>
      </c>
      <c r="D1661" s="44">
        <v>0</v>
      </c>
      <c r="E1661" s="44">
        <v>0</v>
      </c>
    </row>
    <row r="1662" spans="2:5">
      <c r="B1662" s="57" t="s">
        <v>1918</v>
      </c>
      <c r="C1662" s="43" t="s">
        <v>2165</v>
      </c>
      <c r="D1662" s="44">
        <v>0</v>
      </c>
      <c r="E1662" s="44">
        <v>0</v>
      </c>
    </row>
    <row r="1663" spans="2:5">
      <c r="B1663" s="57" t="s">
        <v>1920</v>
      </c>
      <c r="C1663" s="43" t="s">
        <v>2166</v>
      </c>
      <c r="D1663" s="44">
        <v>0</v>
      </c>
      <c r="E1663" s="44">
        <v>0</v>
      </c>
    </row>
    <row r="1664" spans="2:5">
      <c r="B1664" s="57" t="s">
        <v>857</v>
      </c>
      <c r="C1664" s="43" t="s">
        <v>2167</v>
      </c>
      <c r="D1664" s="44">
        <v>0</v>
      </c>
      <c r="E1664" s="44">
        <v>0</v>
      </c>
    </row>
    <row r="1665" spans="2:5">
      <c r="B1665" s="57"/>
    </row>
    <row r="1666" spans="2:5">
      <c r="B1666" s="57" t="s">
        <v>1880</v>
      </c>
      <c r="C1666" s="43" t="s">
        <v>1881</v>
      </c>
      <c r="D1666" s="44">
        <v>0</v>
      </c>
      <c r="E1666" s="44">
        <v>0</v>
      </c>
    </row>
    <row r="1667" spans="2:5">
      <c r="B1667" s="57" t="s">
        <v>1882</v>
      </c>
      <c r="C1667" s="43" t="s">
        <v>2168</v>
      </c>
      <c r="D1667" s="44">
        <v>0</v>
      </c>
      <c r="E1667" s="44">
        <v>0</v>
      </c>
    </row>
    <row r="1668" spans="2:5">
      <c r="B1668" s="57" t="s">
        <v>1884</v>
      </c>
      <c r="C1668" s="43" t="s">
        <v>2169</v>
      </c>
      <c r="D1668" s="44">
        <v>0</v>
      </c>
      <c r="E1668" s="44">
        <v>0</v>
      </c>
    </row>
    <row r="1669" spans="2:5">
      <c r="B1669" s="57" t="s">
        <v>1886</v>
      </c>
      <c r="C1669" s="43" t="s">
        <v>2170</v>
      </c>
      <c r="D1669" s="44">
        <v>0</v>
      </c>
      <c r="E1669" s="44">
        <v>0</v>
      </c>
    </row>
    <row r="1670" spans="2:5">
      <c r="B1670" s="57" t="s">
        <v>1888</v>
      </c>
      <c r="C1670" s="43" t="s">
        <v>2171</v>
      </c>
      <c r="D1670" s="44">
        <v>0</v>
      </c>
      <c r="E1670" s="44">
        <v>0</v>
      </c>
    </row>
    <row r="1671" spans="2:5">
      <c r="B1671" s="57" t="s">
        <v>1890</v>
      </c>
      <c r="C1671" s="43" t="s">
        <v>2172</v>
      </c>
      <c r="D1671" s="44">
        <v>0</v>
      </c>
      <c r="E1671" s="44">
        <v>0</v>
      </c>
    </row>
    <row r="1672" spans="2:5">
      <c r="B1672" s="57" t="s">
        <v>1892</v>
      </c>
      <c r="C1672" s="43" t="s">
        <v>2173</v>
      </c>
      <c r="D1672" s="44">
        <v>0</v>
      </c>
      <c r="E1672" s="44">
        <v>0</v>
      </c>
    </row>
    <row r="1673" spans="2:5">
      <c r="B1673" s="57" t="s">
        <v>1898</v>
      </c>
      <c r="C1673" s="43" t="s">
        <v>2174</v>
      </c>
      <c r="D1673" s="44">
        <v>0</v>
      </c>
      <c r="E1673" s="44">
        <v>0</v>
      </c>
    </row>
    <row r="1674" spans="2:5">
      <c r="B1674" s="57" t="s">
        <v>1900</v>
      </c>
      <c r="C1674" s="43" t="s">
        <v>2175</v>
      </c>
      <c r="D1674" s="44">
        <v>0</v>
      </c>
      <c r="E1674" s="44">
        <v>0</v>
      </c>
    </row>
    <row r="1675" spans="2:5">
      <c r="B1675" s="57" t="s">
        <v>1902</v>
      </c>
      <c r="C1675" s="43" t="s">
        <v>2176</v>
      </c>
      <c r="D1675" s="44">
        <v>0</v>
      </c>
      <c r="E1675" s="44">
        <v>0</v>
      </c>
    </row>
    <row r="1676" spans="2:5">
      <c r="B1676" s="57" t="s">
        <v>1904</v>
      </c>
      <c r="C1676" s="43" t="s">
        <v>2177</v>
      </c>
      <c r="D1676" s="44">
        <v>0</v>
      </c>
      <c r="E1676" s="44">
        <v>0</v>
      </c>
    </row>
    <row r="1677" spans="2:5">
      <c r="B1677" s="57" t="s">
        <v>1906</v>
      </c>
      <c r="C1677" s="43" t="s">
        <v>2178</v>
      </c>
      <c r="D1677" s="44">
        <v>0</v>
      </c>
      <c r="E1677" s="44">
        <v>0</v>
      </c>
    </row>
    <row r="1678" spans="2:5">
      <c r="B1678" s="57" t="s">
        <v>1908</v>
      </c>
      <c r="C1678" s="43" t="s">
        <v>2179</v>
      </c>
      <c r="D1678" s="44">
        <v>0</v>
      </c>
      <c r="E1678" s="44">
        <v>0</v>
      </c>
    </row>
    <row r="1679" spans="2:5">
      <c r="B1679" s="57" t="s">
        <v>1910</v>
      </c>
      <c r="C1679" s="43" t="s">
        <v>2180</v>
      </c>
      <c r="D1679" s="44">
        <v>0</v>
      </c>
      <c r="E1679" s="44">
        <v>0</v>
      </c>
    </row>
    <row r="1680" spans="2:5">
      <c r="B1680" s="57" t="s">
        <v>1912</v>
      </c>
      <c r="C1680" s="43" t="s">
        <v>2181</v>
      </c>
      <c r="D1680" s="44">
        <v>0</v>
      </c>
      <c r="E1680" s="44">
        <v>0</v>
      </c>
    </row>
    <row r="1681" spans="2:5">
      <c r="B1681" s="57" t="s">
        <v>1914</v>
      </c>
      <c r="C1681" s="43" t="s">
        <v>2182</v>
      </c>
      <c r="D1681" s="44">
        <v>0</v>
      </c>
      <c r="E1681" s="44">
        <v>0</v>
      </c>
    </row>
    <row r="1682" spans="2:5">
      <c r="B1682" s="57" t="s">
        <v>1916</v>
      </c>
      <c r="C1682" s="43" t="s">
        <v>2183</v>
      </c>
      <c r="D1682" s="44">
        <v>0</v>
      </c>
      <c r="E1682" s="44">
        <v>0</v>
      </c>
    </row>
    <row r="1683" spans="2:5">
      <c r="B1683" s="57" t="s">
        <v>1918</v>
      </c>
      <c r="C1683" s="43" t="s">
        <v>2184</v>
      </c>
      <c r="D1683" s="44">
        <v>0</v>
      </c>
      <c r="E1683" s="44">
        <v>0</v>
      </c>
    </row>
    <row r="1684" spans="2:5">
      <c r="B1684" s="57" t="s">
        <v>1920</v>
      </c>
      <c r="C1684" s="43" t="s">
        <v>2185</v>
      </c>
      <c r="D1684" s="44">
        <v>0</v>
      </c>
      <c r="E1684" s="44">
        <v>0</v>
      </c>
    </row>
    <row r="1685" spans="2:5">
      <c r="B1685" s="57" t="s">
        <v>857</v>
      </c>
      <c r="C1685" s="43" t="s">
        <v>2186</v>
      </c>
      <c r="D1685" s="44">
        <v>0</v>
      </c>
      <c r="E1685" s="44">
        <v>0</v>
      </c>
    </row>
    <row r="1686" spans="2:5">
      <c r="B1686" s="57"/>
    </row>
    <row r="1687" spans="2:5">
      <c r="B1687" s="57" t="s">
        <v>1876</v>
      </c>
      <c r="C1687" s="43" t="s">
        <v>2187</v>
      </c>
      <c r="D1687" s="44">
        <v>0</v>
      </c>
      <c r="E1687" s="44">
        <v>0</v>
      </c>
    </row>
    <row r="1688" spans="2:5">
      <c r="B1688" s="57" t="s">
        <v>1880</v>
      </c>
      <c r="C1688" s="43" t="s">
        <v>2188</v>
      </c>
      <c r="D1688" s="44">
        <v>0</v>
      </c>
      <c r="E1688" s="44">
        <v>0</v>
      </c>
    </row>
    <row r="1689" spans="2:5">
      <c r="B1689" s="57" t="s">
        <v>1882</v>
      </c>
      <c r="C1689" s="43" t="s">
        <v>2189</v>
      </c>
      <c r="D1689" s="44">
        <v>0</v>
      </c>
      <c r="E1689" s="44">
        <v>0</v>
      </c>
    </row>
    <row r="1690" spans="2:5">
      <c r="B1690" s="57" t="s">
        <v>1884</v>
      </c>
      <c r="C1690" s="43" t="s">
        <v>2190</v>
      </c>
      <c r="D1690" s="44">
        <v>0</v>
      </c>
      <c r="E1690" s="44">
        <v>0</v>
      </c>
    </row>
    <row r="1691" spans="2:5">
      <c r="B1691" s="57" t="s">
        <v>1886</v>
      </c>
      <c r="C1691" s="43" t="s">
        <v>2191</v>
      </c>
      <c r="D1691" s="44">
        <v>0</v>
      </c>
      <c r="E1691" s="44">
        <v>0</v>
      </c>
    </row>
    <row r="1692" spans="2:5">
      <c r="B1692" s="57" t="s">
        <v>1888</v>
      </c>
      <c r="C1692" s="43" t="s">
        <v>2192</v>
      </c>
      <c r="D1692" s="44">
        <v>0</v>
      </c>
      <c r="E1692" s="44">
        <v>0</v>
      </c>
    </row>
    <row r="1693" spans="2:5">
      <c r="B1693" s="57" t="s">
        <v>1890</v>
      </c>
      <c r="C1693" s="43" t="s">
        <v>2193</v>
      </c>
      <c r="D1693" s="44">
        <v>0</v>
      </c>
      <c r="E1693" s="44">
        <v>0</v>
      </c>
    </row>
    <row r="1694" spans="2:5">
      <c r="B1694" s="57" t="s">
        <v>1892</v>
      </c>
      <c r="C1694" s="43" t="s">
        <v>2194</v>
      </c>
      <c r="D1694" s="44">
        <v>0</v>
      </c>
      <c r="E1694" s="44">
        <v>0</v>
      </c>
    </row>
    <row r="1695" spans="2:5">
      <c r="B1695" s="57" t="s">
        <v>1898</v>
      </c>
      <c r="C1695" s="43" t="s">
        <v>2195</v>
      </c>
      <c r="D1695" s="44">
        <v>0</v>
      </c>
      <c r="E1695" s="44">
        <v>0</v>
      </c>
    </row>
    <row r="1696" spans="2:5">
      <c r="B1696" s="57" t="s">
        <v>1900</v>
      </c>
      <c r="C1696" s="43" t="s">
        <v>2196</v>
      </c>
      <c r="D1696" s="44">
        <v>0</v>
      </c>
      <c r="E1696" s="44">
        <v>0</v>
      </c>
    </row>
    <row r="1697" spans="2:5">
      <c r="B1697" s="57" t="s">
        <v>1902</v>
      </c>
      <c r="C1697" s="43" t="s">
        <v>2197</v>
      </c>
      <c r="D1697" s="44">
        <v>0</v>
      </c>
      <c r="E1697" s="44">
        <v>0</v>
      </c>
    </row>
    <row r="1698" spans="2:5">
      <c r="B1698" s="57" t="s">
        <v>1904</v>
      </c>
      <c r="C1698" s="43" t="s">
        <v>2198</v>
      </c>
      <c r="D1698" s="44">
        <v>0</v>
      </c>
      <c r="E1698" s="44">
        <v>0</v>
      </c>
    </row>
    <row r="1699" spans="2:5">
      <c r="B1699" s="57" t="s">
        <v>1906</v>
      </c>
      <c r="C1699" s="43" t="s">
        <v>2199</v>
      </c>
      <c r="D1699" s="44">
        <v>0</v>
      </c>
      <c r="E1699" s="44">
        <v>0</v>
      </c>
    </row>
    <row r="1700" spans="2:5">
      <c r="B1700" s="57" t="s">
        <v>1908</v>
      </c>
      <c r="C1700" s="43" t="s">
        <v>2200</v>
      </c>
      <c r="D1700" s="44">
        <v>0</v>
      </c>
      <c r="E1700" s="44">
        <v>0</v>
      </c>
    </row>
    <row r="1701" spans="2:5">
      <c r="B1701" s="57" t="s">
        <v>1910</v>
      </c>
      <c r="C1701" s="43" t="s">
        <v>2201</v>
      </c>
      <c r="D1701" s="44">
        <v>0</v>
      </c>
      <c r="E1701" s="44">
        <v>0</v>
      </c>
    </row>
    <row r="1702" spans="2:5">
      <c r="B1702" s="57" t="s">
        <v>1912</v>
      </c>
      <c r="C1702" s="43" t="s">
        <v>2202</v>
      </c>
      <c r="D1702" s="44">
        <v>0</v>
      </c>
      <c r="E1702" s="44">
        <v>0</v>
      </c>
    </row>
    <row r="1703" spans="2:5">
      <c r="B1703" s="57" t="s">
        <v>1914</v>
      </c>
      <c r="C1703" s="43" t="s">
        <v>2203</v>
      </c>
      <c r="D1703" s="44">
        <v>0</v>
      </c>
      <c r="E1703" s="44">
        <v>0</v>
      </c>
    </row>
    <row r="1704" spans="2:5">
      <c r="B1704" s="57" t="s">
        <v>1916</v>
      </c>
      <c r="C1704" s="43" t="s">
        <v>2204</v>
      </c>
      <c r="D1704" s="44">
        <v>0</v>
      </c>
      <c r="E1704" s="44">
        <v>0</v>
      </c>
    </row>
    <row r="1705" spans="2:5">
      <c r="B1705" s="57" t="s">
        <v>1918</v>
      </c>
      <c r="C1705" s="43" t="s">
        <v>2205</v>
      </c>
      <c r="D1705" s="44">
        <v>0</v>
      </c>
      <c r="E1705" s="44">
        <v>0</v>
      </c>
    </row>
    <row r="1706" spans="2:5">
      <c r="B1706" s="57" t="s">
        <v>1920</v>
      </c>
      <c r="C1706" s="43" t="s">
        <v>2206</v>
      </c>
      <c r="D1706" s="44">
        <v>0</v>
      </c>
      <c r="E1706" s="44">
        <v>0</v>
      </c>
    </row>
    <row r="1707" spans="2:5">
      <c r="B1707" s="57" t="s">
        <v>857</v>
      </c>
      <c r="C1707" s="43" t="s">
        <v>2207</v>
      </c>
      <c r="D1707" s="44">
        <v>0</v>
      </c>
      <c r="E1707" s="44">
        <v>0</v>
      </c>
    </row>
    <row r="1708" spans="2:5">
      <c r="B1708" s="57"/>
    </row>
    <row r="1709" spans="2:5">
      <c r="B1709" s="57" t="s">
        <v>1876</v>
      </c>
      <c r="C1709" s="43" t="s">
        <v>2208</v>
      </c>
      <c r="D1709" s="44">
        <v>0</v>
      </c>
      <c r="E1709" s="44">
        <v>0</v>
      </c>
    </row>
    <row r="1710" spans="2:5">
      <c r="B1710" s="57" t="s">
        <v>1880</v>
      </c>
      <c r="C1710" s="43" t="s">
        <v>2209</v>
      </c>
      <c r="D1710" s="44">
        <v>0</v>
      </c>
      <c r="E1710" s="44">
        <v>0</v>
      </c>
    </row>
    <row r="1711" spans="2:5">
      <c r="B1711" s="57" t="s">
        <v>1882</v>
      </c>
      <c r="C1711" s="43" t="s">
        <v>2210</v>
      </c>
      <c r="D1711" s="44">
        <v>0</v>
      </c>
      <c r="E1711" s="44">
        <v>0</v>
      </c>
    </row>
    <row r="1712" spans="2:5">
      <c r="B1712" s="57" t="s">
        <v>1884</v>
      </c>
      <c r="C1712" s="43" t="s">
        <v>2211</v>
      </c>
      <c r="D1712" s="44">
        <v>0</v>
      </c>
      <c r="E1712" s="44">
        <v>0</v>
      </c>
    </row>
    <row r="1713" spans="2:5">
      <c r="B1713" s="57" t="s">
        <v>1886</v>
      </c>
      <c r="C1713" s="43" t="s">
        <v>2212</v>
      </c>
      <c r="D1713" s="44">
        <v>0</v>
      </c>
      <c r="E1713" s="44">
        <v>0</v>
      </c>
    </row>
    <row r="1714" spans="2:5">
      <c r="B1714" s="57" t="s">
        <v>1888</v>
      </c>
      <c r="C1714" s="43" t="s">
        <v>2213</v>
      </c>
      <c r="D1714" s="44">
        <v>0</v>
      </c>
      <c r="E1714" s="44">
        <v>0</v>
      </c>
    </row>
    <row r="1715" spans="2:5">
      <c r="B1715" s="57" t="s">
        <v>1890</v>
      </c>
      <c r="C1715" s="43" t="s">
        <v>2214</v>
      </c>
      <c r="D1715" s="44">
        <v>0</v>
      </c>
      <c r="E1715" s="44">
        <v>0</v>
      </c>
    </row>
    <row r="1716" spans="2:5">
      <c r="B1716" s="57" t="s">
        <v>1892</v>
      </c>
      <c r="C1716" s="43" t="s">
        <v>2215</v>
      </c>
      <c r="D1716" s="44">
        <v>0</v>
      </c>
      <c r="E1716" s="44">
        <v>0</v>
      </c>
    </row>
    <row r="1717" spans="2:5">
      <c r="B1717" s="57" t="s">
        <v>1898</v>
      </c>
      <c r="C1717" s="43" t="s">
        <v>2216</v>
      </c>
      <c r="D1717" s="44">
        <v>0</v>
      </c>
      <c r="E1717" s="44">
        <v>0</v>
      </c>
    </row>
    <row r="1718" spans="2:5">
      <c r="B1718" s="57" t="s">
        <v>1900</v>
      </c>
      <c r="C1718" s="43" t="s">
        <v>2217</v>
      </c>
      <c r="D1718" s="44">
        <v>0</v>
      </c>
      <c r="E1718" s="44">
        <v>0</v>
      </c>
    </row>
    <row r="1719" spans="2:5">
      <c r="B1719" s="57" t="s">
        <v>1902</v>
      </c>
      <c r="C1719" s="43" t="s">
        <v>2218</v>
      </c>
      <c r="D1719" s="44">
        <v>0</v>
      </c>
      <c r="E1719" s="44">
        <v>0</v>
      </c>
    </row>
    <row r="1720" spans="2:5">
      <c r="B1720" s="57" t="s">
        <v>1904</v>
      </c>
      <c r="C1720" s="43" t="s">
        <v>2219</v>
      </c>
      <c r="D1720" s="44">
        <v>0</v>
      </c>
      <c r="E1720" s="44">
        <v>0</v>
      </c>
    </row>
    <row r="1721" spans="2:5">
      <c r="B1721" s="57" t="s">
        <v>1906</v>
      </c>
      <c r="C1721" s="43" t="s">
        <v>2220</v>
      </c>
      <c r="D1721" s="44">
        <v>0</v>
      </c>
      <c r="E1721" s="44">
        <v>0</v>
      </c>
    </row>
    <row r="1722" spans="2:5">
      <c r="B1722" s="57" t="s">
        <v>1908</v>
      </c>
      <c r="C1722" s="43" t="s">
        <v>2221</v>
      </c>
      <c r="D1722" s="44">
        <v>0</v>
      </c>
      <c r="E1722" s="44">
        <v>0</v>
      </c>
    </row>
    <row r="1723" spans="2:5">
      <c r="B1723" s="57" t="s">
        <v>1910</v>
      </c>
      <c r="C1723" s="43" t="s">
        <v>2222</v>
      </c>
      <c r="D1723" s="44">
        <v>0</v>
      </c>
      <c r="E1723" s="44">
        <v>0</v>
      </c>
    </row>
    <row r="1724" spans="2:5">
      <c r="B1724" s="57" t="s">
        <v>1912</v>
      </c>
      <c r="C1724" s="43" t="s">
        <v>2223</v>
      </c>
      <c r="D1724" s="44">
        <v>0</v>
      </c>
      <c r="E1724" s="44">
        <v>0</v>
      </c>
    </row>
    <row r="1725" spans="2:5">
      <c r="B1725" s="57" t="s">
        <v>1914</v>
      </c>
      <c r="C1725" s="43" t="s">
        <v>2224</v>
      </c>
      <c r="D1725" s="44">
        <v>0</v>
      </c>
      <c r="E1725" s="44">
        <v>0</v>
      </c>
    </row>
    <row r="1726" spans="2:5">
      <c r="B1726" s="57" t="s">
        <v>1916</v>
      </c>
      <c r="C1726" s="43" t="s">
        <v>2225</v>
      </c>
      <c r="D1726" s="44">
        <v>0</v>
      </c>
      <c r="E1726" s="44">
        <v>0</v>
      </c>
    </row>
    <row r="1727" spans="2:5">
      <c r="B1727" s="57" t="s">
        <v>1918</v>
      </c>
      <c r="C1727" s="43" t="s">
        <v>2226</v>
      </c>
      <c r="D1727" s="44">
        <v>0</v>
      </c>
      <c r="E1727" s="44">
        <v>0</v>
      </c>
    </row>
    <row r="1728" spans="2:5">
      <c r="B1728" s="57" t="s">
        <v>1920</v>
      </c>
      <c r="C1728" s="43" t="s">
        <v>2227</v>
      </c>
      <c r="D1728" s="44">
        <v>0</v>
      </c>
      <c r="E1728" s="44">
        <v>0</v>
      </c>
    </row>
    <row r="1729" spans="2:5">
      <c r="B1729" s="57" t="s">
        <v>857</v>
      </c>
      <c r="C1729" s="43" t="s">
        <v>2228</v>
      </c>
      <c r="D1729" s="44">
        <v>0</v>
      </c>
      <c r="E1729" s="44">
        <v>0</v>
      </c>
    </row>
    <row r="1730" spans="2:5">
      <c r="B1730" s="57"/>
    </row>
    <row r="1731" spans="2:5">
      <c r="B1731" s="57" t="s">
        <v>1914</v>
      </c>
      <c r="C1731" s="43" t="s">
        <v>2242</v>
      </c>
      <c r="D1731" s="44">
        <v>0</v>
      </c>
      <c r="E1731" s="44">
        <v>0</v>
      </c>
    </row>
    <row r="1732" spans="2:5">
      <c r="B1732" s="57" t="s">
        <v>1882</v>
      </c>
      <c r="C1732" s="43" t="s">
        <v>2229</v>
      </c>
      <c r="D1732" s="44">
        <v>0</v>
      </c>
      <c r="E1732" s="44">
        <v>0</v>
      </c>
    </row>
    <row r="1733" spans="2:5">
      <c r="B1733" s="57" t="s">
        <v>1884</v>
      </c>
      <c r="C1733" s="43" t="s">
        <v>2230</v>
      </c>
      <c r="D1733" s="44">
        <v>0</v>
      </c>
      <c r="E1733" s="44">
        <v>0</v>
      </c>
    </row>
    <row r="1734" spans="2:5">
      <c r="B1734" s="57" t="s">
        <v>1886</v>
      </c>
      <c r="C1734" s="43" t="s">
        <v>2231</v>
      </c>
      <c r="D1734" s="44">
        <v>0</v>
      </c>
      <c r="E1734" s="44">
        <v>0</v>
      </c>
    </row>
    <row r="1735" spans="2:5">
      <c r="B1735" s="57" t="s">
        <v>1888</v>
      </c>
      <c r="C1735" s="43" t="s">
        <v>2232</v>
      </c>
      <c r="D1735" s="44">
        <v>0</v>
      </c>
      <c r="E1735" s="44">
        <v>0</v>
      </c>
    </row>
    <row r="1736" spans="2:5">
      <c r="B1736" s="57" t="s">
        <v>1890</v>
      </c>
      <c r="C1736" s="43" t="s">
        <v>2233</v>
      </c>
      <c r="D1736" s="44">
        <v>0</v>
      </c>
      <c r="E1736" s="44">
        <v>0</v>
      </c>
    </row>
    <row r="1737" spans="2:5">
      <c r="B1737" s="57" t="s">
        <v>1892</v>
      </c>
      <c r="C1737" s="43" t="s">
        <v>2234</v>
      </c>
      <c r="D1737" s="44">
        <v>0</v>
      </c>
      <c r="E1737" s="44">
        <v>0</v>
      </c>
    </row>
    <row r="1738" spans="2:5">
      <c r="B1738" s="57" t="s">
        <v>1898</v>
      </c>
      <c r="C1738" s="43" t="s">
        <v>2235</v>
      </c>
      <c r="D1738" s="44">
        <v>0</v>
      </c>
      <c r="E1738" s="44">
        <v>0</v>
      </c>
    </row>
    <row r="1739" spans="2:5">
      <c r="B1739" s="57" t="s">
        <v>1900</v>
      </c>
      <c r="C1739" s="43" t="s">
        <v>2236</v>
      </c>
      <c r="D1739" s="44">
        <v>0</v>
      </c>
      <c r="E1739" s="44">
        <v>0</v>
      </c>
    </row>
    <row r="1740" spans="2:5">
      <c r="B1740" s="57" t="s">
        <v>1902</v>
      </c>
      <c r="C1740" s="43" t="s">
        <v>2237</v>
      </c>
      <c r="D1740" s="44">
        <v>0</v>
      </c>
      <c r="E1740" s="44">
        <v>0</v>
      </c>
    </row>
    <row r="1741" spans="2:5">
      <c r="B1741" s="57" t="s">
        <v>1906</v>
      </c>
      <c r="C1741" s="43" t="s">
        <v>2238</v>
      </c>
      <c r="D1741" s="44">
        <v>0</v>
      </c>
      <c r="E1741" s="44">
        <v>0</v>
      </c>
    </row>
    <row r="1742" spans="2:5">
      <c r="B1742" s="57" t="s">
        <v>1908</v>
      </c>
      <c r="C1742" s="43" t="s">
        <v>2239</v>
      </c>
      <c r="D1742" s="44">
        <v>0</v>
      </c>
      <c r="E1742" s="44">
        <v>0</v>
      </c>
    </row>
    <row r="1743" spans="2:5">
      <c r="B1743" s="57" t="s">
        <v>1910</v>
      </c>
      <c r="C1743" s="43" t="s">
        <v>2240</v>
      </c>
      <c r="D1743" s="44">
        <v>0</v>
      </c>
      <c r="E1743" s="44">
        <v>0</v>
      </c>
    </row>
    <row r="1744" spans="2:5">
      <c r="B1744" s="57" t="s">
        <v>1912</v>
      </c>
      <c r="C1744" s="43" t="s">
        <v>2241</v>
      </c>
      <c r="D1744" s="44">
        <v>0</v>
      </c>
      <c r="E1744" s="44">
        <v>0</v>
      </c>
    </row>
    <row r="1745" spans="2:5">
      <c r="B1745" s="57" t="s">
        <v>1916</v>
      </c>
      <c r="C1745" s="43" t="s">
        <v>2243</v>
      </c>
      <c r="D1745" s="44">
        <v>0</v>
      </c>
      <c r="E1745" s="44">
        <v>0</v>
      </c>
    </row>
    <row r="1746" spans="2:5">
      <c r="B1746" s="57" t="s">
        <v>1918</v>
      </c>
      <c r="C1746" s="43" t="s">
        <v>2244</v>
      </c>
      <c r="D1746" s="44">
        <v>0</v>
      </c>
      <c r="E1746" s="44">
        <v>0</v>
      </c>
    </row>
    <row r="1747" spans="2:5">
      <c r="B1747" s="57" t="s">
        <v>1920</v>
      </c>
      <c r="C1747" s="43" t="s">
        <v>2245</v>
      </c>
      <c r="D1747" s="44">
        <v>0</v>
      </c>
      <c r="E1747" s="44">
        <v>0</v>
      </c>
    </row>
    <row r="1748" spans="2:5">
      <c r="B1748" s="57"/>
    </row>
    <row r="1749" spans="2:5">
      <c r="B1749" s="57" t="s">
        <v>1890</v>
      </c>
      <c r="C1749" s="43" t="s">
        <v>1891</v>
      </c>
      <c r="D1749" s="44">
        <v>0</v>
      </c>
      <c r="E1749" s="44">
        <v>0</v>
      </c>
    </row>
    <row r="1750" spans="2:5">
      <c r="B1750" s="57" t="s">
        <v>1912</v>
      </c>
      <c r="C1750" s="43" t="s">
        <v>2246</v>
      </c>
      <c r="D1750" s="44">
        <v>0</v>
      </c>
      <c r="E1750" s="44">
        <v>0</v>
      </c>
    </row>
    <row r="1751" spans="2:5">
      <c r="B1751" s="57"/>
    </row>
    <row r="1752" spans="2:5">
      <c r="B1752" s="57"/>
    </row>
    <row r="1753" spans="2:5">
      <c r="B1753" s="57" t="s">
        <v>537</v>
      </c>
      <c r="C1753" s="43" t="s">
        <v>2247</v>
      </c>
      <c r="D1753" s="44">
        <v>30.2</v>
      </c>
      <c r="E1753" s="44">
        <v>30.2</v>
      </c>
    </row>
    <row r="1754" spans="2:5">
      <c r="B1754" s="57" t="s">
        <v>534</v>
      </c>
      <c r="C1754" s="43" t="s">
        <v>2248</v>
      </c>
      <c r="D1754" s="44">
        <v>30.2</v>
      </c>
      <c r="E1754" s="44">
        <v>30.2</v>
      </c>
    </row>
    <row r="1755" spans="2:5">
      <c r="B1755" s="57" t="s">
        <v>539</v>
      </c>
      <c r="C1755" s="43" t="s">
        <v>2249</v>
      </c>
      <c r="D1755" s="44">
        <v>21.35</v>
      </c>
      <c r="E1755" s="44">
        <v>21.35</v>
      </c>
    </row>
    <row r="1756" spans="2:5">
      <c r="B1756" s="57" t="s">
        <v>536</v>
      </c>
      <c r="C1756" s="43" t="s">
        <v>2250</v>
      </c>
      <c r="D1756" s="44">
        <v>29.15</v>
      </c>
      <c r="E1756" s="44">
        <v>29.15</v>
      </c>
    </row>
    <row r="1757" spans="2:5">
      <c r="B1757" s="57" t="s">
        <v>2251</v>
      </c>
      <c r="C1757" s="43" t="s">
        <v>2252</v>
      </c>
      <c r="D1757" s="44">
        <v>44.65</v>
      </c>
      <c r="E1757" s="44">
        <v>44.65</v>
      </c>
    </row>
    <row r="1758" spans="2:5">
      <c r="B1758" s="57" t="s">
        <v>540</v>
      </c>
      <c r="C1758" s="43" t="s">
        <v>2253</v>
      </c>
      <c r="D1758" s="44">
        <v>18.149999999999999</v>
      </c>
      <c r="E1758" s="44">
        <v>18.149999999999999</v>
      </c>
    </row>
    <row r="1759" spans="2:5">
      <c r="B1759" s="57" t="s">
        <v>541</v>
      </c>
      <c r="C1759" s="43" t="s">
        <v>2254</v>
      </c>
      <c r="D1759" s="44">
        <v>28.05</v>
      </c>
      <c r="E1759" s="44">
        <v>28.05</v>
      </c>
    </row>
    <row r="1760" spans="2:5">
      <c r="B1760" s="57" t="s">
        <v>535</v>
      </c>
      <c r="C1760" s="43" t="s">
        <v>2255</v>
      </c>
      <c r="D1760" s="44">
        <v>28.05</v>
      </c>
      <c r="E1760" s="44">
        <v>28.05</v>
      </c>
    </row>
    <row r="1761" spans="2:5">
      <c r="B1761" s="57" t="s">
        <v>538</v>
      </c>
      <c r="C1761" s="43" t="s">
        <v>2256</v>
      </c>
      <c r="D1761" s="44">
        <v>29.15</v>
      </c>
      <c r="E1761" s="44">
        <v>29.15</v>
      </c>
    </row>
    <row r="1762" spans="2:5">
      <c r="B1762" s="57"/>
    </row>
    <row r="1763" spans="2:5">
      <c r="B1763" s="57"/>
    </row>
    <row r="1764" spans="2:5">
      <c r="B1764" s="57" t="s">
        <v>550</v>
      </c>
      <c r="C1764" s="43" t="s">
        <v>3238</v>
      </c>
      <c r="D1764" s="44">
        <v>76.8</v>
      </c>
      <c r="E1764" s="44">
        <v>76.8</v>
      </c>
    </row>
    <row r="1765" spans="2:5">
      <c r="B1765" s="57" t="s">
        <v>552</v>
      </c>
      <c r="C1765" s="43" t="s">
        <v>2704</v>
      </c>
      <c r="D1765" s="44">
        <v>35.35</v>
      </c>
      <c r="E1765" s="44">
        <v>35.35</v>
      </c>
    </row>
    <row r="1766" spans="2:5">
      <c r="B1766" s="57" t="s">
        <v>554</v>
      </c>
      <c r="C1766" s="43" t="s">
        <v>2705</v>
      </c>
      <c r="D1766" s="44">
        <v>63.15</v>
      </c>
      <c r="E1766" s="44">
        <v>63.15</v>
      </c>
    </row>
    <row r="1767" spans="2:5">
      <c r="B1767" s="57" t="s">
        <v>2265</v>
      </c>
      <c r="C1767" s="43" t="s">
        <v>2706</v>
      </c>
      <c r="D1767" s="44">
        <v>278.2</v>
      </c>
      <c r="E1767" s="44">
        <v>278.2</v>
      </c>
    </row>
    <row r="1768" spans="2:5">
      <c r="B1768" s="57" t="s">
        <v>2257</v>
      </c>
      <c r="C1768" s="43" t="s">
        <v>2258</v>
      </c>
      <c r="D1768" s="44">
        <v>310.3</v>
      </c>
      <c r="E1768" s="44">
        <v>310.3</v>
      </c>
    </row>
    <row r="1769" spans="2:5">
      <c r="B1769" s="57" t="s">
        <v>2259</v>
      </c>
      <c r="C1769" s="43" t="s">
        <v>2260</v>
      </c>
      <c r="D1769" s="44">
        <v>34.200000000000003</v>
      </c>
      <c r="E1769" s="44">
        <v>34.200000000000003</v>
      </c>
    </row>
    <row r="1770" spans="2:5">
      <c r="B1770" s="57" t="s">
        <v>555</v>
      </c>
      <c r="C1770" s="43" t="s">
        <v>2261</v>
      </c>
      <c r="D1770" s="44">
        <v>51.4</v>
      </c>
      <c r="E1770" s="44">
        <v>51.4</v>
      </c>
    </row>
    <row r="1771" spans="2:5">
      <c r="B1771" s="57" t="s">
        <v>2263</v>
      </c>
      <c r="C1771" s="43" t="s">
        <v>2264</v>
      </c>
      <c r="D1771" s="44">
        <v>278.2</v>
      </c>
      <c r="E1771" s="44">
        <v>278.2</v>
      </c>
    </row>
    <row r="1772" spans="2:5">
      <c r="B1772" s="57" t="s">
        <v>2266</v>
      </c>
      <c r="C1772" s="43" t="s">
        <v>2267</v>
      </c>
      <c r="D1772" s="44">
        <v>34.200000000000003</v>
      </c>
      <c r="E1772" s="44">
        <v>34.200000000000003</v>
      </c>
    </row>
    <row r="1773" spans="2:5">
      <c r="B1773" s="57" t="s">
        <v>557</v>
      </c>
      <c r="C1773" s="43" t="s">
        <v>2268</v>
      </c>
      <c r="D1773" s="44">
        <v>58.85</v>
      </c>
      <c r="E1773" s="44">
        <v>58.85</v>
      </c>
    </row>
    <row r="1774" spans="2:5">
      <c r="B1774" s="57" t="s">
        <v>2262</v>
      </c>
      <c r="C1774" s="43" t="s">
        <v>2707</v>
      </c>
      <c r="D1774" s="44">
        <v>39.450000000000003</v>
      </c>
      <c r="E1774" s="44">
        <v>39.450000000000003</v>
      </c>
    </row>
    <row r="1775" spans="2:5">
      <c r="B1775" s="57" t="s">
        <v>2269</v>
      </c>
      <c r="C1775" s="43" t="s">
        <v>2270</v>
      </c>
      <c r="D1775" s="44">
        <v>76.8</v>
      </c>
      <c r="E1775" s="44">
        <v>76.8</v>
      </c>
    </row>
    <row r="1776" spans="2:5">
      <c r="B1776" s="57" t="s">
        <v>2271</v>
      </c>
      <c r="C1776" s="43" t="s">
        <v>2272</v>
      </c>
      <c r="D1776" s="44">
        <v>37.4</v>
      </c>
      <c r="E1776" s="44">
        <v>37.4</v>
      </c>
    </row>
    <row r="1777" spans="2:5">
      <c r="B1777" s="57" t="s">
        <v>544</v>
      </c>
      <c r="C1777" s="43" t="s">
        <v>2273</v>
      </c>
      <c r="D1777" s="44">
        <v>37.450000000000003</v>
      </c>
      <c r="E1777" s="44">
        <v>37.450000000000003</v>
      </c>
    </row>
    <row r="1778" spans="2:5">
      <c r="B1778" s="57" t="s">
        <v>546</v>
      </c>
      <c r="C1778" s="43" t="s">
        <v>2274</v>
      </c>
      <c r="D1778" s="44">
        <v>64.2</v>
      </c>
      <c r="E1778" s="44">
        <v>64.2</v>
      </c>
    </row>
    <row r="1779" spans="2:5">
      <c r="B1779" s="57" t="s">
        <v>3239</v>
      </c>
      <c r="C1779" s="43" t="s">
        <v>3240</v>
      </c>
      <c r="D1779" s="44">
        <v>44.95</v>
      </c>
      <c r="E1779" s="44">
        <v>44.95</v>
      </c>
    </row>
    <row r="1780" spans="2:5">
      <c r="B1780" s="57" t="s">
        <v>548</v>
      </c>
      <c r="C1780" s="43" t="s">
        <v>2275</v>
      </c>
      <c r="D1780" s="44">
        <v>39.450000000000003</v>
      </c>
      <c r="E1780" s="44">
        <v>39.450000000000003</v>
      </c>
    </row>
    <row r="1781" spans="2:5">
      <c r="B1781" s="57" t="s">
        <v>565</v>
      </c>
      <c r="C1781" s="43" t="s">
        <v>3241</v>
      </c>
      <c r="D1781" s="44">
        <v>34.200000000000003</v>
      </c>
      <c r="E1781" s="44">
        <v>34.200000000000003</v>
      </c>
    </row>
    <row r="1782" spans="2:5">
      <c r="B1782" s="57" t="s">
        <v>563</v>
      </c>
      <c r="C1782" s="43" t="s">
        <v>2276</v>
      </c>
      <c r="D1782" s="44">
        <v>34.200000000000003</v>
      </c>
      <c r="E1782" s="44">
        <v>34.200000000000003</v>
      </c>
    </row>
    <row r="1783" spans="2:5">
      <c r="B1783" s="57"/>
    </row>
    <row r="1784" spans="2:5">
      <c r="B1784" s="57" t="s">
        <v>2277</v>
      </c>
      <c r="C1784" s="43" t="s">
        <v>2278</v>
      </c>
      <c r="D1784" s="44">
        <v>278.2</v>
      </c>
      <c r="E1784" s="44">
        <v>278.2</v>
      </c>
    </row>
    <row r="1785" spans="2:5">
      <c r="B1785" s="57" t="s">
        <v>2279</v>
      </c>
      <c r="C1785" s="43" t="s">
        <v>2280</v>
      </c>
      <c r="D1785" s="44">
        <v>310.3</v>
      </c>
      <c r="E1785" s="44">
        <v>310.3</v>
      </c>
    </row>
    <row r="1786" spans="2:5">
      <c r="B1786" s="57" t="s">
        <v>2281</v>
      </c>
      <c r="C1786" s="43" t="s">
        <v>2282</v>
      </c>
      <c r="D1786" s="44">
        <v>438.7</v>
      </c>
      <c r="E1786" s="44">
        <v>438.7</v>
      </c>
    </row>
    <row r="1787" spans="2:5">
      <c r="B1787" s="57" t="s">
        <v>2284</v>
      </c>
      <c r="C1787" s="43" t="s">
        <v>2285</v>
      </c>
      <c r="D1787" s="44">
        <v>331.7</v>
      </c>
      <c r="E1787" s="44">
        <v>331.7</v>
      </c>
    </row>
    <row r="1788" spans="2:5">
      <c r="B1788" s="57" t="s">
        <v>2283</v>
      </c>
      <c r="C1788" s="43" t="s">
        <v>2708</v>
      </c>
      <c r="D1788" s="44">
        <v>1037.3</v>
      </c>
      <c r="E1788" s="44">
        <v>1037.3</v>
      </c>
    </row>
    <row r="1789" spans="2:5">
      <c r="B1789" s="57"/>
    </row>
    <row r="1790" spans="2:5">
      <c r="B1790" s="57" t="s">
        <v>560</v>
      </c>
      <c r="C1790" s="43" t="s">
        <v>2709</v>
      </c>
      <c r="D1790" s="44">
        <v>380</v>
      </c>
      <c r="E1790" s="44">
        <v>380</v>
      </c>
    </row>
    <row r="1791" spans="2:5">
      <c r="B1791" s="57"/>
    </row>
    <row r="1792" spans="2:5">
      <c r="B1792" s="57" t="s">
        <v>2286</v>
      </c>
      <c r="C1792" s="43" t="s">
        <v>2287</v>
      </c>
      <c r="D1792" s="44">
        <v>575</v>
      </c>
      <c r="E1792" s="44">
        <v>575</v>
      </c>
    </row>
    <row r="1793" spans="2:5">
      <c r="B1793" s="57"/>
    </row>
    <row r="1794" spans="2:5">
      <c r="B1794" s="57" t="s">
        <v>2288</v>
      </c>
      <c r="C1794" s="43" t="s">
        <v>2710</v>
      </c>
      <c r="D1794" s="44">
        <v>417.3</v>
      </c>
      <c r="E1794" s="44">
        <v>417.3</v>
      </c>
    </row>
    <row r="1795" spans="2:5">
      <c r="B1795" s="57"/>
    </row>
    <row r="1796" spans="2:5">
      <c r="B1796" s="57" t="s">
        <v>2289</v>
      </c>
      <c r="C1796" s="43" t="s">
        <v>2290</v>
      </c>
      <c r="D1796" s="44">
        <v>417.3</v>
      </c>
      <c r="E1796" s="44">
        <v>417.3</v>
      </c>
    </row>
    <row r="1797" spans="2:5">
      <c r="B1797" s="57"/>
    </row>
    <row r="1798" spans="2:5">
      <c r="B1798" s="57"/>
    </row>
    <row r="1799" spans="2:5">
      <c r="B1799" s="57" t="s">
        <v>568</v>
      </c>
      <c r="C1799" s="43" t="s">
        <v>2291</v>
      </c>
      <c r="D1799" s="44">
        <v>26.7</v>
      </c>
      <c r="E1799" s="44">
        <v>26.7</v>
      </c>
    </row>
    <row r="1800" spans="2:5">
      <c r="B1800" s="57" t="s">
        <v>2292</v>
      </c>
      <c r="C1800" s="43" t="s">
        <v>2293</v>
      </c>
      <c r="D1800" s="44">
        <v>22.45</v>
      </c>
      <c r="E1800" s="44">
        <v>22.45</v>
      </c>
    </row>
    <row r="1801" spans="2:5">
      <c r="B1801" s="57" t="s">
        <v>2711</v>
      </c>
      <c r="C1801" s="43" t="s">
        <v>3242</v>
      </c>
      <c r="D1801" s="44">
        <v>53.45</v>
      </c>
      <c r="E1801" s="44">
        <v>53.45</v>
      </c>
    </row>
    <row r="1802" spans="2:5">
      <c r="B1802" s="57" t="s">
        <v>2294</v>
      </c>
      <c r="C1802" s="43" t="s">
        <v>2295</v>
      </c>
      <c r="D1802" s="44">
        <v>22.45</v>
      </c>
      <c r="E1802" s="44">
        <v>22.45</v>
      </c>
    </row>
    <row r="1803" spans="2:5">
      <c r="B1803" s="57" t="s">
        <v>2296</v>
      </c>
      <c r="C1803" s="43" t="s">
        <v>2297</v>
      </c>
      <c r="D1803" s="44">
        <v>17.100000000000001</v>
      </c>
      <c r="E1803" s="44">
        <v>17.100000000000001</v>
      </c>
    </row>
    <row r="1804" spans="2:5">
      <c r="B1804" s="57" t="s">
        <v>2298</v>
      </c>
      <c r="C1804" s="43" t="s">
        <v>2299</v>
      </c>
      <c r="D1804" s="44">
        <v>17.100000000000001</v>
      </c>
      <c r="E1804" s="44">
        <v>17.100000000000001</v>
      </c>
    </row>
    <row r="1805" spans="2:5">
      <c r="B1805" s="57" t="s">
        <v>2300</v>
      </c>
      <c r="C1805" s="43" t="s">
        <v>2301</v>
      </c>
      <c r="D1805" s="44">
        <v>17.100000000000001</v>
      </c>
      <c r="E1805" s="44">
        <v>17.100000000000001</v>
      </c>
    </row>
    <row r="1806" spans="2:5">
      <c r="B1806" s="57" t="s">
        <v>572</v>
      </c>
      <c r="C1806" s="43" t="s">
        <v>2302</v>
      </c>
      <c r="D1806" s="44">
        <v>19.25</v>
      </c>
      <c r="E1806" s="44">
        <v>19.25</v>
      </c>
    </row>
    <row r="1807" spans="2:5">
      <c r="B1807" s="57" t="s">
        <v>570</v>
      </c>
      <c r="C1807" s="43" t="s">
        <v>2303</v>
      </c>
      <c r="D1807" s="44">
        <v>19.25</v>
      </c>
      <c r="E1807" s="44">
        <v>19.25</v>
      </c>
    </row>
    <row r="1808" spans="2:5">
      <c r="B1808" s="57"/>
    </row>
    <row r="1809" spans="2:5">
      <c r="B1809" s="57" t="s">
        <v>2304</v>
      </c>
      <c r="C1809" s="43" t="s">
        <v>3243</v>
      </c>
      <c r="D1809" s="44">
        <v>7.5</v>
      </c>
      <c r="E1809" s="44">
        <v>7.5</v>
      </c>
    </row>
    <row r="1810" spans="2:5">
      <c r="B1810" s="57"/>
    </row>
    <row r="1811" spans="2:5">
      <c r="B1811" s="57"/>
    </row>
    <row r="1812" spans="2:5">
      <c r="B1812" s="57" t="s">
        <v>620</v>
      </c>
      <c r="C1812" s="43" t="s">
        <v>2305</v>
      </c>
      <c r="D1812" s="44">
        <v>26.15</v>
      </c>
      <c r="E1812" s="44">
        <v>26.15</v>
      </c>
    </row>
    <row r="1813" spans="2:5">
      <c r="B1813" s="57" t="s">
        <v>671</v>
      </c>
      <c r="C1813" s="43" t="s">
        <v>2712</v>
      </c>
      <c r="D1813" s="44">
        <v>34.200000000000003</v>
      </c>
      <c r="E1813" s="44">
        <v>34.200000000000003</v>
      </c>
    </row>
    <row r="1814" spans="2:5">
      <c r="B1814" s="57" t="s">
        <v>604</v>
      </c>
      <c r="C1814" s="43" t="s">
        <v>2306</v>
      </c>
      <c r="D1814" s="44">
        <v>26.15</v>
      </c>
      <c r="E1814" s="44">
        <v>26.15</v>
      </c>
    </row>
    <row r="1815" spans="2:5">
      <c r="B1815" s="57" t="s">
        <v>594</v>
      </c>
      <c r="C1815" s="43" t="s">
        <v>2307</v>
      </c>
      <c r="D1815" s="44">
        <v>4.25</v>
      </c>
      <c r="E1815" s="44">
        <v>4.25</v>
      </c>
    </row>
    <row r="1816" spans="2:5">
      <c r="B1816" s="57" t="s">
        <v>602</v>
      </c>
      <c r="C1816" s="43" t="s">
        <v>2308</v>
      </c>
      <c r="D1816" s="44">
        <v>38.1</v>
      </c>
      <c r="E1816" s="44">
        <v>38.1</v>
      </c>
    </row>
    <row r="1817" spans="2:5">
      <c r="B1817" s="57" t="s">
        <v>608</v>
      </c>
      <c r="C1817" s="43" t="s">
        <v>2309</v>
      </c>
      <c r="D1817" s="44">
        <v>26.15</v>
      </c>
      <c r="E1817" s="44">
        <v>26.15</v>
      </c>
    </row>
    <row r="1818" spans="2:5">
      <c r="B1818" s="57" t="s">
        <v>612</v>
      </c>
      <c r="C1818" s="43" t="s">
        <v>2310</v>
      </c>
      <c r="D1818" s="44">
        <v>25.65</v>
      </c>
      <c r="E1818" s="44">
        <v>25.65</v>
      </c>
    </row>
    <row r="1819" spans="2:5">
      <c r="B1819" s="57" t="s">
        <v>2311</v>
      </c>
      <c r="C1819" s="43" t="s">
        <v>2312</v>
      </c>
      <c r="D1819" s="44">
        <v>10.199999999999999</v>
      </c>
      <c r="E1819" s="44">
        <v>10.199999999999999</v>
      </c>
    </row>
    <row r="1820" spans="2:5">
      <c r="B1820" s="57" t="s">
        <v>584</v>
      </c>
      <c r="C1820" s="43" t="s">
        <v>2313</v>
      </c>
      <c r="D1820" s="44">
        <v>17.7</v>
      </c>
      <c r="E1820" s="44">
        <v>17.7</v>
      </c>
    </row>
    <row r="1821" spans="2:5">
      <c r="B1821" s="57" t="s">
        <v>587</v>
      </c>
      <c r="C1821" s="43" t="s">
        <v>2314</v>
      </c>
      <c r="D1821" s="44">
        <v>31</v>
      </c>
      <c r="E1821" s="44">
        <v>31</v>
      </c>
    </row>
    <row r="1822" spans="2:5">
      <c r="B1822" s="57" t="s">
        <v>592</v>
      </c>
      <c r="C1822" s="43" t="s">
        <v>2315</v>
      </c>
      <c r="D1822" s="44">
        <v>4.25</v>
      </c>
      <c r="E1822" s="44">
        <v>4.25</v>
      </c>
    </row>
    <row r="1823" spans="2:5">
      <c r="B1823" s="57" t="s">
        <v>580</v>
      </c>
      <c r="C1823" s="43" t="s">
        <v>2713</v>
      </c>
      <c r="D1823" s="44">
        <v>17.7</v>
      </c>
      <c r="E1823" s="44">
        <v>17.7</v>
      </c>
    </row>
    <row r="1824" spans="2:5">
      <c r="B1824" s="57" t="s">
        <v>582</v>
      </c>
      <c r="C1824" s="43" t="s">
        <v>2316</v>
      </c>
      <c r="D1824" s="44">
        <v>31</v>
      </c>
      <c r="E1824" s="44">
        <v>31</v>
      </c>
    </row>
    <row r="1825" spans="2:5">
      <c r="B1825" s="57" t="s">
        <v>590</v>
      </c>
      <c r="C1825" s="43" t="s">
        <v>2714</v>
      </c>
      <c r="D1825" s="44">
        <v>4.25</v>
      </c>
      <c r="E1825" s="44">
        <v>4.25</v>
      </c>
    </row>
    <row r="1826" spans="2:5">
      <c r="B1826" s="57" t="s">
        <v>618</v>
      </c>
      <c r="C1826" s="43" t="s">
        <v>2317</v>
      </c>
      <c r="D1826" s="44">
        <v>38.1</v>
      </c>
      <c r="E1826" s="44">
        <v>38.1</v>
      </c>
    </row>
    <row r="1827" spans="2:5">
      <c r="B1827" s="57" t="s">
        <v>598</v>
      </c>
      <c r="C1827" s="43" t="s">
        <v>2318</v>
      </c>
      <c r="D1827" s="44">
        <v>10.199999999999999</v>
      </c>
      <c r="E1827" s="44">
        <v>10.199999999999999</v>
      </c>
    </row>
    <row r="1828" spans="2:5">
      <c r="B1828" s="57"/>
    </row>
    <row r="1829" spans="2:5">
      <c r="B1829" s="57" t="s">
        <v>622</v>
      </c>
      <c r="C1829" s="43" t="s">
        <v>2319</v>
      </c>
      <c r="D1829" s="44">
        <v>37</v>
      </c>
      <c r="E1829" s="44">
        <v>37</v>
      </c>
    </row>
    <row r="1830" spans="2:5">
      <c r="B1830" s="57" t="s">
        <v>606</v>
      </c>
      <c r="C1830" s="43" t="s">
        <v>2320</v>
      </c>
      <c r="D1830" s="44">
        <v>37</v>
      </c>
      <c r="E1830" s="44">
        <v>37</v>
      </c>
    </row>
    <row r="1831" spans="2:5">
      <c r="B1831" s="57" t="s">
        <v>699</v>
      </c>
      <c r="C1831" s="43" t="s">
        <v>2321</v>
      </c>
      <c r="D1831" s="44">
        <v>10.199999999999999</v>
      </c>
      <c r="E1831" s="44">
        <v>10.199999999999999</v>
      </c>
    </row>
    <row r="1832" spans="2:5">
      <c r="B1832" s="57" t="s">
        <v>701</v>
      </c>
      <c r="C1832" s="43" t="s">
        <v>2322</v>
      </c>
      <c r="D1832" s="44">
        <v>19.25</v>
      </c>
      <c r="E1832" s="44">
        <v>19.25</v>
      </c>
    </row>
    <row r="1833" spans="2:5">
      <c r="B1833" s="57" t="s">
        <v>600</v>
      </c>
      <c r="C1833" s="43" t="s">
        <v>2323</v>
      </c>
      <c r="D1833" s="44">
        <v>27.2</v>
      </c>
      <c r="E1833" s="44">
        <v>27.2</v>
      </c>
    </row>
    <row r="1834" spans="2:5">
      <c r="B1834" s="57" t="s">
        <v>610</v>
      </c>
      <c r="C1834" s="43" t="s">
        <v>2324</v>
      </c>
      <c r="D1834" s="44">
        <v>37</v>
      </c>
      <c r="E1834" s="44">
        <v>37</v>
      </c>
    </row>
    <row r="1835" spans="2:5">
      <c r="B1835" s="57" t="s">
        <v>614</v>
      </c>
      <c r="C1835" s="43" t="s">
        <v>2325</v>
      </c>
      <c r="D1835" s="44">
        <v>37</v>
      </c>
      <c r="E1835" s="44">
        <v>37</v>
      </c>
    </row>
    <row r="1836" spans="2:5">
      <c r="B1836" s="57" t="s">
        <v>616</v>
      </c>
      <c r="C1836" s="43" t="s">
        <v>2326</v>
      </c>
      <c r="D1836" s="44">
        <v>26.15</v>
      </c>
      <c r="E1836" s="44">
        <v>26.15</v>
      </c>
    </row>
    <row r="1837" spans="2:5">
      <c r="B1837" s="57" t="s">
        <v>596</v>
      </c>
      <c r="C1837" s="43" t="s">
        <v>2715</v>
      </c>
      <c r="D1837" s="44">
        <v>17.7</v>
      </c>
      <c r="E1837" s="44">
        <v>17.7</v>
      </c>
    </row>
    <row r="1838" spans="2:5">
      <c r="B1838" s="57"/>
    </row>
    <row r="1839" spans="2:5">
      <c r="B1839" s="57"/>
    </row>
    <row r="1840" spans="2:5">
      <c r="B1840" s="57" t="s">
        <v>629</v>
      </c>
      <c r="C1840" s="43" t="s">
        <v>2327</v>
      </c>
      <c r="D1840" s="44">
        <v>42.75</v>
      </c>
      <c r="E1840" s="44">
        <v>42.75</v>
      </c>
    </row>
    <row r="1841" spans="2:5">
      <c r="B1841" s="57" t="s">
        <v>632</v>
      </c>
      <c r="C1841" s="43" t="s">
        <v>2328</v>
      </c>
      <c r="D1841" s="44">
        <v>28.85</v>
      </c>
      <c r="E1841" s="44">
        <v>28.85</v>
      </c>
    </row>
    <row r="1842" spans="2:5">
      <c r="B1842" s="57" t="s">
        <v>648</v>
      </c>
      <c r="C1842" s="43" t="s">
        <v>2329</v>
      </c>
      <c r="D1842" s="44">
        <v>4.8499999999999996</v>
      </c>
      <c r="E1842" s="44">
        <v>4.8499999999999996</v>
      </c>
    </row>
    <row r="1843" spans="2:5">
      <c r="B1843" s="57" t="s">
        <v>652</v>
      </c>
      <c r="C1843" s="43" t="s">
        <v>2330</v>
      </c>
      <c r="D1843" s="44">
        <v>4.8499999999999996</v>
      </c>
      <c r="E1843" s="44">
        <v>4.8499999999999996</v>
      </c>
    </row>
    <row r="1844" spans="2:5">
      <c r="B1844" s="57" t="s">
        <v>636</v>
      </c>
      <c r="C1844" s="43" t="s">
        <v>2331</v>
      </c>
      <c r="D1844" s="44">
        <v>8.5500000000000007</v>
      </c>
      <c r="E1844" s="44">
        <v>8.5500000000000007</v>
      </c>
    </row>
    <row r="1845" spans="2:5">
      <c r="B1845" s="57" t="s">
        <v>638</v>
      </c>
      <c r="C1845" s="43" t="s">
        <v>2332</v>
      </c>
      <c r="D1845" s="44">
        <v>6.95</v>
      </c>
      <c r="E1845" s="44">
        <v>6.95</v>
      </c>
    </row>
    <row r="1846" spans="2:5">
      <c r="B1846" s="57" t="s">
        <v>650</v>
      </c>
      <c r="C1846" s="43" t="s">
        <v>2333</v>
      </c>
      <c r="D1846" s="44">
        <v>10.65</v>
      </c>
      <c r="E1846" s="44">
        <v>10.65</v>
      </c>
    </row>
    <row r="1847" spans="2:5">
      <c r="B1847" s="57" t="s">
        <v>627</v>
      </c>
      <c r="C1847" s="43" t="s">
        <v>3244</v>
      </c>
      <c r="D1847" s="44">
        <v>42.75</v>
      </c>
      <c r="E1847" s="44">
        <v>42.75</v>
      </c>
    </row>
    <row r="1848" spans="2:5">
      <c r="B1848" s="57"/>
    </row>
    <row r="1849" spans="2:5">
      <c r="B1849" s="57" t="s">
        <v>654</v>
      </c>
      <c r="C1849" s="43" t="s">
        <v>2334</v>
      </c>
      <c r="D1849" s="44">
        <v>4.8499999999999996</v>
      </c>
      <c r="E1849" s="44">
        <v>4.8499999999999996</v>
      </c>
    </row>
    <row r="1850" spans="2:5">
      <c r="B1850" s="57" t="s">
        <v>646</v>
      </c>
      <c r="C1850" s="43" t="s">
        <v>2335</v>
      </c>
      <c r="D1850" s="44">
        <v>3.2</v>
      </c>
      <c r="E1850" s="44">
        <v>3.2</v>
      </c>
    </row>
    <row r="1851" spans="2:5">
      <c r="B1851" s="57" t="s">
        <v>712</v>
      </c>
      <c r="C1851" s="43" t="s">
        <v>2336</v>
      </c>
      <c r="D1851" s="44">
        <v>6.4</v>
      </c>
      <c r="E1851" s="44">
        <v>6.4</v>
      </c>
    </row>
    <row r="1852" spans="2:5">
      <c r="B1852" s="57" t="s">
        <v>710</v>
      </c>
      <c r="C1852" s="43" t="s">
        <v>2337</v>
      </c>
      <c r="D1852" s="44">
        <v>6.4</v>
      </c>
      <c r="E1852" s="44">
        <v>6.4</v>
      </c>
    </row>
    <row r="1853" spans="2:5">
      <c r="B1853" s="57" t="s">
        <v>714</v>
      </c>
      <c r="C1853" s="43" t="s">
        <v>2338</v>
      </c>
      <c r="D1853" s="44">
        <v>6.4</v>
      </c>
      <c r="E1853" s="44">
        <v>6.4</v>
      </c>
    </row>
    <row r="1854" spans="2:5">
      <c r="B1854" s="57" t="s">
        <v>708</v>
      </c>
      <c r="C1854" s="43" t="s">
        <v>2339</v>
      </c>
      <c r="D1854" s="44">
        <v>6.4</v>
      </c>
      <c r="E1854" s="44">
        <v>6.4</v>
      </c>
    </row>
    <row r="1855" spans="2:5">
      <c r="B1855" s="57" t="s">
        <v>706</v>
      </c>
      <c r="C1855" s="43" t="s">
        <v>2340</v>
      </c>
      <c r="D1855" s="44">
        <v>17.100000000000001</v>
      </c>
      <c r="E1855" s="44">
        <v>17.100000000000001</v>
      </c>
    </row>
    <row r="1856" spans="2:5">
      <c r="B1856" s="57" t="s">
        <v>716</v>
      </c>
      <c r="C1856" s="43" t="s">
        <v>2341</v>
      </c>
      <c r="D1856" s="44">
        <v>6.4</v>
      </c>
      <c r="E1856" s="44">
        <v>6.4</v>
      </c>
    </row>
    <row r="1857" spans="2:5">
      <c r="B1857" s="57" t="s">
        <v>718</v>
      </c>
      <c r="C1857" s="43" t="s">
        <v>2342</v>
      </c>
      <c r="D1857" s="44">
        <v>10.65</v>
      </c>
      <c r="E1857" s="44">
        <v>10.65</v>
      </c>
    </row>
    <row r="1858" spans="2:5">
      <c r="B1858" s="57" t="s">
        <v>704</v>
      </c>
      <c r="C1858" s="43" t="s">
        <v>2343</v>
      </c>
      <c r="D1858" s="44">
        <v>15.55</v>
      </c>
      <c r="E1858" s="44">
        <v>15.55</v>
      </c>
    </row>
    <row r="1859" spans="2:5">
      <c r="B1859" s="57" t="s">
        <v>642</v>
      </c>
      <c r="C1859" s="43" t="s">
        <v>2344</v>
      </c>
      <c r="D1859" s="44">
        <v>4.25</v>
      </c>
      <c r="E1859" s="44">
        <v>4.25</v>
      </c>
    </row>
    <row r="1860" spans="2:5">
      <c r="B1860" s="57"/>
    </row>
    <row r="1861" spans="2:5">
      <c r="B1861" s="57" t="s">
        <v>662</v>
      </c>
      <c r="C1861" s="43" t="s">
        <v>2345</v>
      </c>
      <c r="D1861" s="44">
        <v>27.15</v>
      </c>
      <c r="E1861" s="44">
        <v>27.15</v>
      </c>
    </row>
    <row r="1862" spans="2:5">
      <c r="B1862" s="57"/>
    </row>
    <row r="1863" spans="2:5">
      <c r="B1863" s="57" t="s">
        <v>644</v>
      </c>
      <c r="C1863" s="43" t="s">
        <v>2346</v>
      </c>
      <c r="D1863" s="44">
        <v>4.25</v>
      </c>
      <c r="E1863" s="44">
        <v>4.25</v>
      </c>
    </row>
    <row r="1864" spans="2:5">
      <c r="B1864" s="57" t="s">
        <v>656</v>
      </c>
      <c r="C1864" s="43" t="s">
        <v>2716</v>
      </c>
      <c r="D1864" s="44">
        <v>10.65</v>
      </c>
      <c r="E1864" s="44">
        <v>10.65</v>
      </c>
    </row>
    <row r="1865" spans="2:5">
      <c r="B1865" s="57" t="s">
        <v>640</v>
      </c>
      <c r="C1865" s="43" t="s">
        <v>2717</v>
      </c>
      <c r="D1865" s="44">
        <v>16</v>
      </c>
      <c r="E1865" s="44">
        <v>16</v>
      </c>
    </row>
    <row r="1866" spans="2:5">
      <c r="B1866" s="57"/>
    </row>
    <row r="1867" spans="2:5">
      <c r="B1867" s="57"/>
    </row>
    <row r="1868" spans="2:5" ht="29">
      <c r="B1868" s="57" t="s">
        <v>660</v>
      </c>
      <c r="C1868" s="43" t="s">
        <v>2347</v>
      </c>
      <c r="D1868" s="44">
        <v>212</v>
      </c>
      <c r="E1868" s="44">
        <v>212</v>
      </c>
    </row>
    <row r="1869" spans="2:5">
      <c r="B1869" s="57"/>
    </row>
    <row r="1870" spans="2:5">
      <c r="B1870" s="57" t="s">
        <v>664</v>
      </c>
      <c r="C1870" s="43" t="s">
        <v>2348</v>
      </c>
      <c r="D1870" s="44">
        <v>43.45</v>
      </c>
      <c r="E1870" s="44">
        <v>43.45</v>
      </c>
    </row>
    <row r="1871" spans="2:5">
      <c r="B1871" s="57"/>
    </row>
    <row r="1872" spans="2:5">
      <c r="B1872" s="57" t="s">
        <v>2277</v>
      </c>
      <c r="C1872" s="43" t="s">
        <v>2349</v>
      </c>
      <c r="D1872" s="44">
        <v>417.3</v>
      </c>
      <c r="E1872" s="44">
        <v>417.3</v>
      </c>
    </row>
    <row r="1873" spans="2:5">
      <c r="B1873" s="57" t="s">
        <v>2279</v>
      </c>
      <c r="C1873" s="43" t="s">
        <v>2350</v>
      </c>
      <c r="D1873" s="44">
        <v>1059.53</v>
      </c>
      <c r="E1873" s="44">
        <v>1059.53</v>
      </c>
    </row>
    <row r="1874" spans="2:5">
      <c r="B1874" s="57"/>
    </row>
    <row r="1875" spans="2:5">
      <c r="B1875" s="57" t="s">
        <v>2718</v>
      </c>
      <c r="C1875" s="43" t="s">
        <v>2719</v>
      </c>
      <c r="D1875" s="44">
        <v>93</v>
      </c>
      <c r="E1875" s="44">
        <v>93</v>
      </c>
    </row>
    <row r="1876" spans="2:5">
      <c r="B1876" s="57" t="s">
        <v>2720</v>
      </c>
      <c r="C1876" s="43" t="s">
        <v>2721</v>
      </c>
      <c r="D1876" s="44">
        <v>307</v>
      </c>
      <c r="E1876" s="44">
        <v>307</v>
      </c>
    </row>
    <row r="1877" spans="2:5">
      <c r="B1877" s="57"/>
    </row>
    <row r="1878" spans="2:5">
      <c r="B1878" s="57" t="s">
        <v>677</v>
      </c>
      <c r="C1878" s="43" t="s">
        <v>2351</v>
      </c>
      <c r="D1878" s="44">
        <v>11.75</v>
      </c>
      <c r="E1878" s="44">
        <v>11.75</v>
      </c>
    </row>
    <row r="1879" spans="2:5">
      <c r="B1879" s="57" t="s">
        <v>685</v>
      </c>
      <c r="C1879" s="43" t="s">
        <v>2352</v>
      </c>
      <c r="D1879" s="44">
        <v>3.75</v>
      </c>
      <c r="E1879" s="44">
        <v>3.75</v>
      </c>
    </row>
    <row r="1880" spans="2:5">
      <c r="B1880" s="57" t="s">
        <v>689</v>
      </c>
      <c r="C1880" s="43" t="s">
        <v>2353</v>
      </c>
      <c r="D1880" s="44">
        <v>6.4</v>
      </c>
      <c r="E1880" s="44">
        <v>6.4</v>
      </c>
    </row>
    <row r="1881" spans="2:5">
      <c r="B1881" s="57" t="s">
        <v>687</v>
      </c>
      <c r="C1881" s="43" t="s">
        <v>2354</v>
      </c>
      <c r="D1881" s="44">
        <v>3.75</v>
      </c>
      <c r="E1881" s="44">
        <v>3.75</v>
      </c>
    </row>
    <row r="1882" spans="2:5">
      <c r="B1882" s="57"/>
    </row>
    <row r="1883" spans="2:5">
      <c r="B1883" s="57" t="s">
        <v>679</v>
      </c>
      <c r="C1883" s="43" t="s">
        <v>2355</v>
      </c>
      <c r="D1883" s="44">
        <v>3.75</v>
      </c>
      <c r="E1883" s="44">
        <v>3.75</v>
      </c>
    </row>
    <row r="1884" spans="2:5">
      <c r="B1884" s="57"/>
    </row>
    <row r="1885" spans="2:5">
      <c r="B1885" s="57" t="s">
        <v>691</v>
      </c>
      <c r="C1885" s="43" t="s">
        <v>2356</v>
      </c>
      <c r="D1885" s="44">
        <v>8.0500000000000007</v>
      </c>
      <c r="E1885" s="44">
        <v>8.0500000000000007</v>
      </c>
    </row>
    <row r="1886" spans="2:5">
      <c r="B1886" s="57" t="s">
        <v>683</v>
      </c>
      <c r="C1886" s="43" t="s">
        <v>2357</v>
      </c>
      <c r="D1886" s="44">
        <v>8.5500000000000007</v>
      </c>
      <c r="E1886" s="44">
        <v>8.5500000000000007</v>
      </c>
    </row>
    <row r="1887" spans="2:5">
      <c r="B1887" s="57" t="s">
        <v>673</v>
      </c>
      <c r="C1887" s="43" t="s">
        <v>2358</v>
      </c>
      <c r="D1887" s="44">
        <v>8.0500000000000007</v>
      </c>
      <c r="E1887" s="44">
        <v>8.0500000000000007</v>
      </c>
    </row>
    <row r="1888" spans="2:5">
      <c r="B1888" s="57" t="s">
        <v>675</v>
      </c>
      <c r="C1888" s="43" t="s">
        <v>2359</v>
      </c>
      <c r="D1888" s="44">
        <v>8.0500000000000007</v>
      </c>
      <c r="E1888" s="44">
        <v>8.0500000000000007</v>
      </c>
    </row>
    <row r="1889" spans="2:5">
      <c r="B1889" s="57"/>
    </row>
    <row r="1890" spans="2:5">
      <c r="B1890" s="57" t="s">
        <v>658</v>
      </c>
      <c r="C1890" s="43" t="s">
        <v>2360</v>
      </c>
      <c r="D1890" s="44">
        <v>37.4</v>
      </c>
      <c r="E1890" s="44">
        <v>37.4</v>
      </c>
    </row>
    <row r="1891" spans="2:5">
      <c r="B1891" s="57" t="s">
        <v>634</v>
      </c>
      <c r="C1891" s="43" t="s">
        <v>2361</v>
      </c>
      <c r="D1891" s="44">
        <v>19.25</v>
      </c>
      <c r="E1891" s="44">
        <v>19.25</v>
      </c>
    </row>
    <row r="1892" spans="2:5">
      <c r="B1892" s="57" t="s">
        <v>697</v>
      </c>
      <c r="C1892" s="43" t="s">
        <v>2362</v>
      </c>
      <c r="D1892" s="44">
        <v>27.3</v>
      </c>
      <c r="E1892" s="44">
        <v>27.3</v>
      </c>
    </row>
    <row r="1893" spans="2:5">
      <c r="B1893" s="57" t="s">
        <v>695</v>
      </c>
      <c r="C1893" s="43" t="s">
        <v>2363</v>
      </c>
      <c r="D1893" s="44">
        <v>6.4</v>
      </c>
      <c r="E1893" s="44">
        <v>6.4</v>
      </c>
    </row>
    <row r="1894" spans="2:5">
      <c r="B1894" s="57" t="s">
        <v>2364</v>
      </c>
      <c r="C1894" s="43" t="s">
        <v>2365</v>
      </c>
      <c r="D1894" s="44">
        <v>10.65</v>
      </c>
      <c r="E1894" s="44">
        <v>10.65</v>
      </c>
    </row>
    <row r="1895" spans="2:5">
      <c r="B1895" s="57" t="s">
        <v>681</v>
      </c>
      <c r="C1895" s="43" t="s">
        <v>2366</v>
      </c>
      <c r="D1895" s="44">
        <v>10.65</v>
      </c>
      <c r="E1895" s="44">
        <v>10.65</v>
      </c>
    </row>
    <row r="1896" spans="2:5">
      <c r="B1896" s="57" t="s">
        <v>693</v>
      </c>
      <c r="C1896" s="43" t="s">
        <v>2367</v>
      </c>
      <c r="D1896" s="44">
        <v>6.4</v>
      </c>
      <c r="E1896" s="44">
        <v>6.4</v>
      </c>
    </row>
    <row r="1897" spans="2:5">
      <c r="B1897" s="57"/>
    </row>
    <row r="1898" spans="2:5">
      <c r="B1898" s="57" t="s">
        <v>667</v>
      </c>
      <c r="C1898" s="43" t="s">
        <v>2368</v>
      </c>
      <c r="D1898" s="44">
        <v>101.6</v>
      </c>
      <c r="E1898" s="44">
        <v>101.6</v>
      </c>
    </row>
    <row r="1899" spans="2:5">
      <c r="B1899" s="57"/>
    </row>
    <row r="1900" spans="2:5">
      <c r="B1900" s="57"/>
    </row>
    <row r="1901" spans="2:5">
      <c r="B1901" s="57" t="s">
        <v>721</v>
      </c>
      <c r="C1901" s="43" t="s">
        <v>2369</v>
      </c>
      <c r="D1901" s="44">
        <v>7.45</v>
      </c>
      <c r="E1901" s="44">
        <v>7.45</v>
      </c>
    </row>
    <row r="1902" spans="2:5">
      <c r="B1902" s="57" t="s">
        <v>737</v>
      </c>
      <c r="C1902" s="43" t="s">
        <v>2370</v>
      </c>
      <c r="D1902" s="44">
        <v>9.6</v>
      </c>
      <c r="E1902" s="44">
        <v>9.6</v>
      </c>
    </row>
    <row r="1903" spans="2:5">
      <c r="B1903" s="57"/>
    </row>
    <row r="1904" spans="2:5">
      <c r="B1904" s="57" t="s">
        <v>725</v>
      </c>
      <c r="C1904" s="43" t="s">
        <v>2371</v>
      </c>
      <c r="D1904" s="44">
        <v>8.5500000000000007</v>
      </c>
      <c r="E1904" s="44">
        <v>8.5500000000000007</v>
      </c>
    </row>
    <row r="1905" spans="2:5">
      <c r="B1905" s="57"/>
    </row>
    <row r="1906" spans="2:5">
      <c r="B1906" s="57" t="s">
        <v>769</v>
      </c>
      <c r="C1906" s="43" t="s">
        <v>2372</v>
      </c>
      <c r="D1906" s="44">
        <v>7.45</v>
      </c>
      <c r="E1906" s="44">
        <v>7.45</v>
      </c>
    </row>
    <row r="1907" spans="2:5">
      <c r="B1907" s="57" t="s">
        <v>727</v>
      </c>
      <c r="C1907" s="43" t="s">
        <v>2373</v>
      </c>
      <c r="D1907" s="44">
        <v>8.5500000000000007</v>
      </c>
      <c r="E1907" s="44">
        <v>8.5500000000000007</v>
      </c>
    </row>
    <row r="1908" spans="2:5">
      <c r="B1908" s="57" t="s">
        <v>731</v>
      </c>
      <c r="C1908" s="43" t="s">
        <v>2374</v>
      </c>
      <c r="D1908" s="44">
        <v>6.4</v>
      </c>
      <c r="E1908" s="44">
        <v>6.4</v>
      </c>
    </row>
    <row r="1909" spans="2:5">
      <c r="B1909" s="57" t="s">
        <v>733</v>
      </c>
      <c r="C1909" s="43" t="s">
        <v>2375</v>
      </c>
      <c r="D1909" s="44">
        <v>1.65</v>
      </c>
      <c r="E1909" s="44">
        <v>1.65</v>
      </c>
    </row>
    <row r="1910" spans="2:5">
      <c r="B1910" s="57" t="s">
        <v>729</v>
      </c>
      <c r="C1910" s="43" t="s">
        <v>2376</v>
      </c>
      <c r="D1910" s="44">
        <v>7.45</v>
      </c>
      <c r="E1910" s="44">
        <v>7.45</v>
      </c>
    </row>
    <row r="1911" spans="2:5">
      <c r="B1911" s="57" t="s">
        <v>723</v>
      </c>
      <c r="C1911" s="43" t="s">
        <v>2377</v>
      </c>
      <c r="D1911" s="44">
        <v>7.45</v>
      </c>
      <c r="E1911" s="44">
        <v>7.45</v>
      </c>
    </row>
    <row r="1912" spans="2:5">
      <c r="B1912" s="57" t="s">
        <v>2378</v>
      </c>
      <c r="C1912" s="43" t="s">
        <v>2379</v>
      </c>
      <c r="D1912" s="44">
        <v>75</v>
      </c>
      <c r="E1912" s="44">
        <v>75</v>
      </c>
    </row>
    <row r="1913" spans="2:5">
      <c r="B1913" s="57" t="s">
        <v>669</v>
      </c>
      <c r="C1913" s="43" t="s">
        <v>2380</v>
      </c>
      <c r="D1913" s="44">
        <v>7.45</v>
      </c>
      <c r="E1913" s="44">
        <v>7.45</v>
      </c>
    </row>
    <row r="1914" spans="2:5">
      <c r="B1914" s="57" t="s">
        <v>735</v>
      </c>
      <c r="C1914" s="43" t="s">
        <v>2381</v>
      </c>
      <c r="D1914" s="44">
        <v>5.9</v>
      </c>
      <c r="E1914" s="44">
        <v>5.9</v>
      </c>
    </row>
    <row r="1915" spans="2:5">
      <c r="B1915" s="57"/>
    </row>
    <row r="1916" spans="2:5">
      <c r="B1916" s="57"/>
    </row>
    <row r="1917" spans="2:5">
      <c r="B1917" s="57" t="s">
        <v>2382</v>
      </c>
      <c r="C1917" s="43" t="s">
        <v>2383</v>
      </c>
      <c r="D1917" s="44">
        <v>7.45</v>
      </c>
      <c r="E1917" s="44">
        <v>7.45</v>
      </c>
    </row>
    <row r="1918" spans="2:5">
      <c r="B1918" s="57" t="s">
        <v>2384</v>
      </c>
      <c r="C1918" s="43" t="s">
        <v>2385</v>
      </c>
      <c r="D1918" s="44">
        <v>7</v>
      </c>
      <c r="E1918" s="44">
        <v>7</v>
      </c>
    </row>
    <row r="1919" spans="2:5">
      <c r="B1919" s="57" t="s">
        <v>775</v>
      </c>
      <c r="C1919" s="43" t="s">
        <v>2386</v>
      </c>
      <c r="D1919" s="44">
        <v>5.3</v>
      </c>
      <c r="E1919" s="44">
        <v>5.3</v>
      </c>
    </row>
    <row r="1920" spans="2:5">
      <c r="B1920" s="57" t="s">
        <v>2387</v>
      </c>
      <c r="C1920" s="43" t="s">
        <v>2388</v>
      </c>
      <c r="D1920" s="44">
        <v>80</v>
      </c>
      <c r="E1920" s="44">
        <v>80</v>
      </c>
    </row>
    <row r="1921" spans="2:5">
      <c r="B1921" s="57" t="s">
        <v>2389</v>
      </c>
      <c r="C1921" s="43" t="s">
        <v>2390</v>
      </c>
      <c r="D1921" s="44">
        <v>7.45</v>
      </c>
      <c r="E1921" s="44">
        <v>7.45</v>
      </c>
    </row>
    <row r="1922" spans="2:5">
      <c r="B1922" s="57" t="s">
        <v>771</v>
      </c>
      <c r="C1922" s="43" t="s">
        <v>2391</v>
      </c>
      <c r="D1922" s="44">
        <v>6.7</v>
      </c>
      <c r="E1922" s="44">
        <v>6.7</v>
      </c>
    </row>
    <row r="1923" spans="2:5">
      <c r="B1923" s="57" t="s">
        <v>777</v>
      </c>
      <c r="C1923" s="43" t="s">
        <v>2392</v>
      </c>
      <c r="D1923" s="44">
        <v>3.75</v>
      </c>
      <c r="E1923" s="44">
        <v>3.75</v>
      </c>
    </row>
    <row r="1924" spans="2:5">
      <c r="B1924" s="57" t="s">
        <v>783</v>
      </c>
      <c r="C1924" s="43" t="s">
        <v>2393</v>
      </c>
      <c r="D1924" s="44">
        <v>3.2</v>
      </c>
      <c r="E1924" s="44">
        <v>3.2</v>
      </c>
    </row>
    <row r="1925" spans="2:5">
      <c r="B1925" s="57" t="s">
        <v>785</v>
      </c>
      <c r="C1925" s="43" t="s">
        <v>2394</v>
      </c>
      <c r="D1925" s="44">
        <v>3.2</v>
      </c>
      <c r="E1925" s="44">
        <v>3.2</v>
      </c>
    </row>
    <row r="1926" spans="2:5">
      <c r="B1926" s="57" t="s">
        <v>2395</v>
      </c>
      <c r="C1926" s="43" t="s">
        <v>2722</v>
      </c>
      <c r="D1926" s="44">
        <v>31</v>
      </c>
      <c r="E1926" s="44">
        <v>31</v>
      </c>
    </row>
    <row r="1927" spans="2:5">
      <c r="B1927" s="57" t="s">
        <v>779</v>
      </c>
      <c r="C1927" s="43" t="s">
        <v>2396</v>
      </c>
      <c r="D1927" s="44">
        <v>4.8499999999999996</v>
      </c>
      <c r="E1927" s="44">
        <v>4.8499999999999996</v>
      </c>
    </row>
    <row r="1928" spans="2:5">
      <c r="B1928" s="57" t="s">
        <v>781</v>
      </c>
      <c r="C1928" s="43" t="s">
        <v>2397</v>
      </c>
      <c r="D1928" s="44">
        <v>4.8499999999999996</v>
      </c>
      <c r="E1928" s="44">
        <v>4.8499999999999996</v>
      </c>
    </row>
    <row r="1929" spans="2:5">
      <c r="B1929" s="57" t="s">
        <v>773</v>
      </c>
      <c r="C1929" s="43" t="s">
        <v>2398</v>
      </c>
      <c r="D1929" s="44">
        <v>2.7</v>
      </c>
      <c r="E1929" s="44">
        <v>2.7</v>
      </c>
    </row>
    <row r="1930" spans="2:5">
      <c r="B1930" s="57"/>
    </row>
    <row r="1931" spans="2:5">
      <c r="B1931" s="57"/>
    </row>
    <row r="1932" spans="2:5">
      <c r="B1932" s="57" t="s">
        <v>2399</v>
      </c>
      <c r="C1932" s="43" t="s">
        <v>2400</v>
      </c>
      <c r="D1932" s="44">
        <v>0</v>
      </c>
      <c r="E1932" s="44">
        <v>0</v>
      </c>
    </row>
    <row r="1933" spans="2:5">
      <c r="B1933" s="57"/>
    </row>
    <row r="1934" spans="2:5">
      <c r="B1934" s="57" t="s">
        <v>2401</v>
      </c>
      <c r="C1934" s="43" t="s">
        <v>2402</v>
      </c>
      <c r="D1934" s="44">
        <v>0</v>
      </c>
      <c r="E1934" s="44">
        <v>0</v>
      </c>
    </row>
    <row r="1935" spans="2:5">
      <c r="B1935" s="57"/>
    </row>
    <row r="1936" spans="2:5">
      <c r="B1936" s="57"/>
    </row>
    <row r="1937" spans="2:5">
      <c r="B1937" s="57" t="s">
        <v>2723</v>
      </c>
      <c r="C1937" s="43" t="s">
        <v>2724</v>
      </c>
      <c r="D1937" s="44">
        <v>0</v>
      </c>
      <c r="E1937" s="44">
        <v>0</v>
      </c>
    </row>
    <row r="1938" spans="2:5">
      <c r="B1938" s="57"/>
    </row>
    <row r="1939" spans="2:5">
      <c r="B1939" s="57"/>
    </row>
    <row r="1940" spans="2:5">
      <c r="B1940" s="57" t="s">
        <v>2403</v>
      </c>
      <c r="C1940" s="43" t="s">
        <v>2404</v>
      </c>
      <c r="D1940" s="44">
        <v>-1</v>
      </c>
      <c r="E1940" s="44">
        <v>-1</v>
      </c>
    </row>
    <row r="1941" spans="2:5">
      <c r="B1941" s="57" t="s">
        <v>2405</v>
      </c>
      <c r="C1941" s="43" t="s">
        <v>2406</v>
      </c>
      <c r="D1941" s="44">
        <v>-1</v>
      </c>
      <c r="E1941" s="44">
        <v>-1</v>
      </c>
    </row>
    <row r="1942" spans="2:5">
      <c r="B1942" s="57" t="s">
        <v>2407</v>
      </c>
      <c r="C1942" s="43" t="s">
        <v>2408</v>
      </c>
      <c r="D1942" s="44">
        <v>0</v>
      </c>
      <c r="E1942" s="44">
        <v>0</v>
      </c>
    </row>
    <row r="1943" spans="2:5">
      <c r="B1943" s="57"/>
    </row>
    <row r="1944" spans="2:5">
      <c r="B1944" s="57"/>
    </row>
    <row r="1945" spans="2:5">
      <c r="B1945" s="57" t="s">
        <v>175</v>
      </c>
      <c r="C1945" s="43" t="s">
        <v>176</v>
      </c>
      <c r="D1945" s="44">
        <v>72</v>
      </c>
      <c r="E1945" s="44">
        <v>80.64</v>
      </c>
    </row>
    <row r="1946" spans="2:5">
      <c r="B1946" s="57" t="s">
        <v>2409</v>
      </c>
      <c r="C1946" s="43" t="s">
        <v>2410</v>
      </c>
      <c r="D1946" s="44">
        <v>0</v>
      </c>
      <c r="E1946" s="44">
        <v>0</v>
      </c>
    </row>
    <row r="1947" spans="2:5">
      <c r="B1947" s="57"/>
    </row>
    <row r="1948" spans="2:5">
      <c r="B1948" s="57" t="s">
        <v>170</v>
      </c>
      <c r="C1948" s="43" t="s">
        <v>2411</v>
      </c>
      <c r="D1948" s="44">
        <v>16031.25</v>
      </c>
      <c r="E1948" s="44">
        <v>17955</v>
      </c>
    </row>
    <row r="1949" spans="2:5">
      <c r="B1949" s="57" t="s">
        <v>172</v>
      </c>
      <c r="C1949" s="43" t="s">
        <v>2412</v>
      </c>
      <c r="D1949" s="44">
        <v>16556.62</v>
      </c>
      <c r="E1949" s="44">
        <v>18543.414400000001</v>
      </c>
    </row>
    <row r="1950" spans="2:5">
      <c r="B1950" s="57" t="s">
        <v>157</v>
      </c>
      <c r="C1950" s="43" t="s">
        <v>2413</v>
      </c>
      <c r="D1950" s="44">
        <v>1863</v>
      </c>
      <c r="E1950" s="44">
        <v>2086.56</v>
      </c>
    </row>
    <row r="1951" spans="2:5">
      <c r="B1951" s="57" t="s">
        <v>159</v>
      </c>
      <c r="C1951" s="43" t="s">
        <v>2414</v>
      </c>
      <c r="D1951" s="44">
        <v>2328.75</v>
      </c>
      <c r="E1951" s="44">
        <v>2608.1999999999998</v>
      </c>
    </row>
    <row r="1952" spans="2:5">
      <c r="B1952" s="57" t="s">
        <v>2415</v>
      </c>
      <c r="C1952" s="43" t="s">
        <v>2416</v>
      </c>
      <c r="D1952" s="44">
        <v>506.25</v>
      </c>
      <c r="E1952" s="44">
        <v>567</v>
      </c>
    </row>
    <row r="1953" spans="2:5">
      <c r="B1953" s="57" t="s">
        <v>2417</v>
      </c>
      <c r="C1953" s="43" t="s">
        <v>2418</v>
      </c>
      <c r="D1953" s="44">
        <v>618.75</v>
      </c>
      <c r="E1953" s="44">
        <v>693</v>
      </c>
    </row>
    <row r="1954" spans="2:5">
      <c r="B1954" s="57" t="s">
        <v>162</v>
      </c>
      <c r="C1954" s="43" t="s">
        <v>2419</v>
      </c>
      <c r="D1954" s="44">
        <v>4191.75</v>
      </c>
      <c r="E1954" s="44">
        <v>4694.76</v>
      </c>
    </row>
    <row r="1955" spans="2:5">
      <c r="B1955" s="57" t="s">
        <v>2420</v>
      </c>
      <c r="C1955" s="43" t="s">
        <v>2421</v>
      </c>
      <c r="D1955" s="44">
        <v>731.25</v>
      </c>
      <c r="E1955" s="44">
        <v>819</v>
      </c>
    </row>
    <row r="1956" spans="2:5">
      <c r="B1956" s="57" t="s">
        <v>164</v>
      </c>
      <c r="C1956" s="43" t="s">
        <v>2422</v>
      </c>
      <c r="D1956" s="44">
        <v>6601.5</v>
      </c>
      <c r="E1956" s="44">
        <v>7393.68</v>
      </c>
    </row>
    <row r="1957" spans="2:5">
      <c r="B1957" s="57" t="s">
        <v>166</v>
      </c>
      <c r="C1957" s="43" t="s">
        <v>2423</v>
      </c>
      <c r="D1957" s="44">
        <v>11002.5</v>
      </c>
      <c r="E1957" s="44">
        <v>12322.8</v>
      </c>
    </row>
    <row r="1958" spans="2:5">
      <c r="B1958" s="57" t="s">
        <v>154</v>
      </c>
      <c r="C1958" s="43" t="s">
        <v>2424</v>
      </c>
      <c r="D1958" s="44">
        <v>691.87</v>
      </c>
      <c r="E1958" s="44">
        <v>774.89440000000002</v>
      </c>
    </row>
    <row r="1959" spans="2:5">
      <c r="B1959" s="57" t="s">
        <v>2425</v>
      </c>
      <c r="C1959" s="43" t="s">
        <v>2426</v>
      </c>
      <c r="D1959" s="44">
        <v>393.75</v>
      </c>
      <c r="E1959" s="44">
        <v>441</v>
      </c>
    </row>
    <row r="1960" spans="2:5">
      <c r="B1960" s="57" t="s">
        <v>168</v>
      </c>
      <c r="C1960" s="43" t="s">
        <v>2427</v>
      </c>
      <c r="D1960" s="44">
        <v>12889.12</v>
      </c>
      <c r="E1960" s="44">
        <v>14435.814399999999</v>
      </c>
    </row>
    <row r="1961" spans="2:5">
      <c r="B1961" s="57" t="s">
        <v>2428</v>
      </c>
      <c r="C1961" s="43" t="s">
        <v>2429</v>
      </c>
      <c r="D1961" s="44">
        <v>0</v>
      </c>
      <c r="E1961" s="44">
        <v>0</v>
      </c>
    </row>
    <row r="1962" spans="2:5">
      <c r="B1962" s="57" t="s">
        <v>2430</v>
      </c>
      <c r="C1962" s="43" t="s">
        <v>2431</v>
      </c>
      <c r="D1962" s="44">
        <v>0</v>
      </c>
      <c r="E1962" s="44">
        <v>0</v>
      </c>
    </row>
    <row r="1963" spans="2:5">
      <c r="B1963" s="57" t="s">
        <v>2432</v>
      </c>
      <c r="C1963" s="43" t="s">
        <v>2433</v>
      </c>
      <c r="D1963" s="44">
        <v>0</v>
      </c>
      <c r="E1963" s="44">
        <v>0</v>
      </c>
    </row>
    <row r="1964" spans="2:5">
      <c r="B1964" s="57" t="s">
        <v>2434</v>
      </c>
      <c r="C1964" s="43" t="s">
        <v>2435</v>
      </c>
      <c r="D1964" s="44">
        <v>67.5</v>
      </c>
      <c r="E1964" s="44">
        <v>75.599999999999994</v>
      </c>
    </row>
    <row r="1965" spans="2:5">
      <c r="B1965" s="57" t="s">
        <v>2436</v>
      </c>
      <c r="C1965" s="43" t="s">
        <v>2437</v>
      </c>
      <c r="D1965" s="44">
        <v>112.5</v>
      </c>
      <c r="E1965" s="44">
        <v>126</v>
      </c>
    </row>
    <row r="1966" spans="2:5">
      <c r="B1966" s="57" t="s">
        <v>2438</v>
      </c>
      <c r="C1966" s="43" t="s">
        <v>2439</v>
      </c>
      <c r="D1966" s="44">
        <v>112.5</v>
      </c>
      <c r="E1966" s="44">
        <v>126</v>
      </c>
    </row>
    <row r="1967" spans="2:5">
      <c r="B1967" s="57" t="s">
        <v>2440</v>
      </c>
      <c r="C1967" s="43" t="s">
        <v>2441</v>
      </c>
      <c r="D1967" s="44">
        <v>112.5</v>
      </c>
      <c r="E1967" s="44">
        <v>126</v>
      </c>
    </row>
    <row r="1968" spans="2:5">
      <c r="B1968" s="57" t="s">
        <v>2442</v>
      </c>
      <c r="C1968" s="43" t="s">
        <v>2443</v>
      </c>
      <c r="D1968" s="44">
        <v>115.87</v>
      </c>
      <c r="E1968" s="44">
        <v>129.77440000000001</v>
      </c>
    </row>
    <row r="1969" spans="2:5">
      <c r="B1969" s="57" t="s">
        <v>2444</v>
      </c>
      <c r="C1969" s="43" t="s">
        <v>2445</v>
      </c>
      <c r="D1969" s="44">
        <v>93.37</v>
      </c>
      <c r="E1969" s="44">
        <v>104.5744</v>
      </c>
    </row>
    <row r="1970" spans="2:5">
      <c r="B1970" s="57" t="s">
        <v>2446</v>
      </c>
      <c r="C1970" s="43" t="s">
        <v>2447</v>
      </c>
      <c r="D1970" s="44">
        <v>0</v>
      </c>
      <c r="E1970" s="44">
        <v>0</v>
      </c>
    </row>
    <row r="1971" spans="2:5">
      <c r="B1971" s="57" t="s">
        <v>2448</v>
      </c>
      <c r="C1971" s="43" t="s">
        <v>2449</v>
      </c>
      <c r="D1971" s="44">
        <v>0</v>
      </c>
      <c r="E1971" s="44">
        <v>0</v>
      </c>
    </row>
    <row r="1972" spans="2:5">
      <c r="B1972" s="57" t="s">
        <v>2450</v>
      </c>
      <c r="C1972" s="43" t="s">
        <v>2451</v>
      </c>
      <c r="D1972" s="44">
        <v>50.62</v>
      </c>
      <c r="E1972" s="44">
        <v>56.694400000000002</v>
      </c>
    </row>
    <row r="1973" spans="2:5">
      <c r="B1973" s="57" t="s">
        <v>178</v>
      </c>
      <c r="C1973" s="43" t="s">
        <v>179</v>
      </c>
      <c r="D1973" s="44">
        <v>202.5</v>
      </c>
      <c r="E1973" s="44">
        <v>226.8</v>
      </c>
    </row>
    <row r="1974" spans="2:5">
      <c r="B1974" s="57" t="s">
        <v>2452</v>
      </c>
      <c r="C1974" s="43" t="s">
        <v>2453</v>
      </c>
      <c r="D1974" s="44">
        <v>202.5</v>
      </c>
      <c r="E1974" s="44">
        <v>226.8</v>
      </c>
    </row>
    <row r="1975" spans="2:5">
      <c r="B1975" s="57" t="s">
        <v>2454</v>
      </c>
      <c r="C1975" s="43" t="s">
        <v>2455</v>
      </c>
      <c r="D1975" s="44">
        <v>202.5</v>
      </c>
      <c r="E1975" s="44">
        <v>226.8</v>
      </c>
    </row>
    <row r="1976" spans="2:5">
      <c r="B1976" s="57" t="s">
        <v>2456</v>
      </c>
      <c r="C1976" s="43" t="s">
        <v>2457</v>
      </c>
      <c r="D1976" s="44">
        <v>202.5</v>
      </c>
      <c r="E1976" s="44">
        <v>226.8</v>
      </c>
    </row>
    <row r="1977" spans="2:5">
      <c r="B1977" s="57"/>
    </row>
    <row r="1978" spans="2:5">
      <c r="B1978" s="57"/>
    </row>
    <row r="1979" spans="2:5">
      <c r="B1979" s="57" t="s">
        <v>2458</v>
      </c>
      <c r="C1979" s="43" t="s">
        <v>2459</v>
      </c>
      <c r="D1979" s="44">
        <v>0</v>
      </c>
      <c r="E1979" s="44">
        <v>0</v>
      </c>
    </row>
    <row r="1980" spans="2:5">
      <c r="B1980" s="57" t="s">
        <v>2460</v>
      </c>
      <c r="C1980" s="43" t="s">
        <v>2461</v>
      </c>
      <c r="D1980" s="44">
        <v>0</v>
      </c>
      <c r="E1980" s="44">
        <v>0</v>
      </c>
    </row>
    <row r="1981" spans="2:5">
      <c r="B1981" s="57" t="s">
        <v>2462</v>
      </c>
      <c r="C1981" s="43" t="s">
        <v>2463</v>
      </c>
      <c r="D1981" s="44">
        <v>0</v>
      </c>
      <c r="E1981" s="44">
        <v>0</v>
      </c>
    </row>
    <row r="1982" spans="2:5">
      <c r="B1982" s="57"/>
    </row>
    <row r="1983" spans="2:5">
      <c r="B1983" s="57" t="s">
        <v>2464</v>
      </c>
      <c r="C1983" s="43" t="s">
        <v>2465</v>
      </c>
      <c r="D1983" s="44">
        <v>0</v>
      </c>
      <c r="E1983" s="44">
        <v>0</v>
      </c>
    </row>
    <row r="1984" spans="2:5">
      <c r="B1984" s="57"/>
    </row>
    <row r="1985" spans="2:5">
      <c r="B1985" s="57" t="s">
        <v>185</v>
      </c>
      <c r="C1985" s="43" t="s">
        <v>2466</v>
      </c>
      <c r="D1985" s="44">
        <v>149.62</v>
      </c>
      <c r="E1985" s="44">
        <v>167.5744</v>
      </c>
    </row>
    <row r="1986" spans="2:5">
      <c r="B1986" s="57"/>
    </row>
    <row r="1987" spans="2:5">
      <c r="B1987" s="57" t="s">
        <v>187</v>
      </c>
      <c r="C1987" s="43" t="s">
        <v>2467</v>
      </c>
      <c r="D1987" s="44">
        <v>304.87</v>
      </c>
      <c r="E1987" s="44">
        <v>341.45440000000002</v>
      </c>
    </row>
    <row r="1988" spans="2:5">
      <c r="B1988" s="57" t="s">
        <v>183</v>
      </c>
      <c r="C1988" s="43" t="s">
        <v>2468</v>
      </c>
      <c r="D1988" s="44">
        <v>163.12</v>
      </c>
      <c r="E1988" s="44">
        <v>182.6944</v>
      </c>
    </row>
    <row r="1989" spans="2:5">
      <c r="B1989" s="57"/>
    </row>
    <row r="1990" spans="2:5">
      <c r="B1990" s="57"/>
    </row>
    <row r="1991" spans="2:5">
      <c r="B1991" s="57" t="s">
        <v>204</v>
      </c>
      <c r="C1991" s="43" t="s">
        <v>2469</v>
      </c>
      <c r="D1991" s="44">
        <v>316.13</v>
      </c>
      <c r="E1991" s="44">
        <v>354.06560000000002</v>
      </c>
    </row>
    <row r="1992" spans="2:5">
      <c r="B1992" s="57" t="s">
        <v>202</v>
      </c>
      <c r="C1992" s="43" t="s">
        <v>2470</v>
      </c>
      <c r="D1992" s="44">
        <v>210.38</v>
      </c>
      <c r="E1992" s="44">
        <v>235.62559999999999</v>
      </c>
    </row>
    <row r="1993" spans="2:5">
      <c r="B1993" s="57" t="s">
        <v>200</v>
      </c>
      <c r="C1993" s="43" t="s">
        <v>2471</v>
      </c>
      <c r="D1993" s="44">
        <v>124.88</v>
      </c>
      <c r="E1993" s="44">
        <v>139.8656</v>
      </c>
    </row>
    <row r="1994" spans="2:5">
      <c r="B1994" s="57" t="s">
        <v>212</v>
      </c>
      <c r="C1994" s="43" t="s">
        <v>2472</v>
      </c>
      <c r="D1994" s="44">
        <v>230.63</v>
      </c>
      <c r="E1994" s="44">
        <v>258.30560000000003</v>
      </c>
    </row>
    <row r="1995" spans="2:5">
      <c r="B1995" s="57" t="s">
        <v>2473</v>
      </c>
      <c r="C1995" s="43" t="s">
        <v>2474</v>
      </c>
      <c r="D1995" s="44">
        <v>334.13</v>
      </c>
      <c r="E1995" s="44">
        <v>374.22559999999999</v>
      </c>
    </row>
    <row r="1996" spans="2:5">
      <c r="B1996" s="57" t="s">
        <v>218</v>
      </c>
      <c r="C1996" s="43" t="s">
        <v>2475</v>
      </c>
      <c r="D1996" s="44">
        <v>69.75</v>
      </c>
      <c r="E1996" s="44">
        <v>78.12</v>
      </c>
    </row>
    <row r="1997" spans="2:5">
      <c r="B1997" s="57" t="s">
        <v>222</v>
      </c>
      <c r="C1997" s="43" t="s">
        <v>2476</v>
      </c>
      <c r="D1997" s="44">
        <v>219.38</v>
      </c>
      <c r="E1997" s="44">
        <v>245.7056</v>
      </c>
    </row>
    <row r="1998" spans="2:5">
      <c r="B1998" s="57" t="s">
        <v>220</v>
      </c>
      <c r="C1998" s="43" t="s">
        <v>2477</v>
      </c>
      <c r="D1998" s="44">
        <v>219.38</v>
      </c>
      <c r="E1998" s="44">
        <v>245.7056</v>
      </c>
    </row>
    <row r="1999" spans="2:5">
      <c r="B1999" s="57" t="s">
        <v>224</v>
      </c>
      <c r="C1999" s="43" t="s">
        <v>2478</v>
      </c>
      <c r="D1999" s="44">
        <v>306</v>
      </c>
      <c r="E1999" s="44">
        <v>342.72</v>
      </c>
    </row>
    <row r="2000" spans="2:5">
      <c r="B2000" s="57" t="s">
        <v>214</v>
      </c>
      <c r="C2000" s="43" t="s">
        <v>2479</v>
      </c>
      <c r="D2000" s="44">
        <v>580.5</v>
      </c>
      <c r="E2000" s="44">
        <v>650.16</v>
      </c>
    </row>
    <row r="2001" spans="2:5">
      <c r="B2001" s="57" t="s">
        <v>226</v>
      </c>
      <c r="C2001" s="43" t="s">
        <v>2480</v>
      </c>
      <c r="D2001" s="44">
        <v>382.5</v>
      </c>
      <c r="E2001" s="44">
        <v>428.4</v>
      </c>
    </row>
    <row r="2002" spans="2:5">
      <c r="B2002" s="57" t="s">
        <v>216</v>
      </c>
      <c r="C2002" s="43" t="s">
        <v>2481</v>
      </c>
      <c r="D2002" s="44">
        <v>972.17</v>
      </c>
      <c r="E2002" s="44">
        <v>1088.8304000000001</v>
      </c>
    </row>
    <row r="2003" spans="2:5">
      <c r="B2003" s="57" t="s">
        <v>228</v>
      </c>
      <c r="C2003" s="43" t="s">
        <v>2482</v>
      </c>
      <c r="D2003" s="44">
        <v>448.88</v>
      </c>
      <c r="E2003" s="44">
        <v>502.74560000000002</v>
      </c>
    </row>
    <row r="2004" spans="2:5">
      <c r="B2004" s="57" t="s">
        <v>230</v>
      </c>
      <c r="C2004" s="43" t="s">
        <v>2483</v>
      </c>
      <c r="D2004" s="44">
        <v>1192.5</v>
      </c>
      <c r="E2004" s="44">
        <v>1335.6</v>
      </c>
    </row>
    <row r="2005" spans="2:5">
      <c r="B2005" s="57" t="s">
        <v>192</v>
      </c>
      <c r="C2005" s="43" t="s">
        <v>191</v>
      </c>
      <c r="D2005" s="44">
        <v>102.38</v>
      </c>
      <c r="E2005" s="44">
        <v>114.6656</v>
      </c>
    </row>
    <row r="2006" spans="2:5">
      <c r="B2006" s="57" t="s">
        <v>232</v>
      </c>
      <c r="C2006" s="43" t="s">
        <v>2484</v>
      </c>
      <c r="D2006" s="44">
        <v>1428.75</v>
      </c>
      <c r="E2006" s="44">
        <v>1600.2</v>
      </c>
    </row>
    <row r="2007" spans="2:5">
      <c r="B2007" s="57" t="s">
        <v>234</v>
      </c>
      <c r="C2007" s="43" t="s">
        <v>2485</v>
      </c>
      <c r="D2007" s="44">
        <v>2553.75</v>
      </c>
      <c r="E2007" s="44">
        <v>2860.2</v>
      </c>
    </row>
    <row r="2008" spans="2:5">
      <c r="B2008" s="57" t="s">
        <v>2486</v>
      </c>
      <c r="C2008" s="43" t="s">
        <v>2487</v>
      </c>
      <c r="D2008" s="44">
        <v>0</v>
      </c>
      <c r="E2008" s="44">
        <v>0</v>
      </c>
    </row>
    <row r="2009" spans="2:5">
      <c r="B2009" s="57" t="s">
        <v>2488</v>
      </c>
      <c r="C2009" s="43" t="s">
        <v>2489</v>
      </c>
      <c r="D2009" s="44">
        <v>2.25</v>
      </c>
      <c r="E2009" s="44">
        <v>2.52</v>
      </c>
    </row>
    <row r="2010" spans="2:5">
      <c r="B2010" s="57" t="s">
        <v>196</v>
      </c>
      <c r="C2010" s="43" t="s">
        <v>2490</v>
      </c>
      <c r="D2010" s="44">
        <v>18</v>
      </c>
      <c r="E2010" s="44">
        <v>20.16</v>
      </c>
    </row>
    <row r="2011" spans="2:5">
      <c r="B2011" s="57" t="s">
        <v>198</v>
      </c>
      <c r="C2011" s="43" t="s">
        <v>2491</v>
      </c>
      <c r="D2011" s="44">
        <v>25.09</v>
      </c>
      <c r="E2011" s="44">
        <v>28.1008</v>
      </c>
    </row>
    <row r="2012" spans="2:5">
      <c r="B2012" s="57" t="s">
        <v>2492</v>
      </c>
      <c r="C2012" s="43" t="s">
        <v>2493</v>
      </c>
      <c r="D2012" s="44">
        <v>33.75</v>
      </c>
      <c r="E2012" s="44">
        <v>37.799999999999997</v>
      </c>
    </row>
    <row r="2013" spans="2:5">
      <c r="B2013" s="57" t="s">
        <v>2494</v>
      </c>
      <c r="C2013" s="43" t="s">
        <v>2495</v>
      </c>
      <c r="D2013" s="44">
        <v>67.5</v>
      </c>
      <c r="E2013" s="44">
        <v>75.599999999999994</v>
      </c>
    </row>
    <row r="2014" spans="2:5">
      <c r="B2014" s="57" t="s">
        <v>194</v>
      </c>
      <c r="C2014" s="43" t="s">
        <v>2496</v>
      </c>
      <c r="D2014" s="44">
        <v>9.56</v>
      </c>
      <c r="E2014" s="44">
        <v>10.7072</v>
      </c>
    </row>
    <row r="2015" spans="2:5">
      <c r="B2015" s="57" t="s">
        <v>2497</v>
      </c>
      <c r="C2015" s="43" t="s">
        <v>2498</v>
      </c>
      <c r="D2015" s="44">
        <v>0</v>
      </c>
      <c r="E2015" s="44">
        <v>0</v>
      </c>
    </row>
    <row r="2016" spans="2:5">
      <c r="B2016" s="57" t="s">
        <v>2497</v>
      </c>
      <c r="C2016" s="43" t="s">
        <v>2498</v>
      </c>
      <c r="D2016" s="44">
        <v>0</v>
      </c>
      <c r="E2016" s="44">
        <v>0</v>
      </c>
    </row>
    <row r="2017" spans="2:5">
      <c r="B2017" s="57" t="s">
        <v>2499</v>
      </c>
      <c r="C2017" s="43" t="s">
        <v>2500</v>
      </c>
      <c r="D2017" s="44">
        <v>101.25</v>
      </c>
      <c r="E2017" s="44">
        <v>113.4</v>
      </c>
    </row>
    <row r="2018" spans="2:5" ht="29">
      <c r="B2018" s="57" t="s">
        <v>2501</v>
      </c>
      <c r="C2018" s="43" t="s">
        <v>2502</v>
      </c>
      <c r="D2018" s="44">
        <v>598.5</v>
      </c>
      <c r="E2018" s="44">
        <v>670.32</v>
      </c>
    </row>
    <row r="2019" spans="2:5">
      <c r="B2019" s="57" t="s">
        <v>2503</v>
      </c>
      <c r="C2019" s="43" t="s">
        <v>2504</v>
      </c>
      <c r="D2019" s="44">
        <v>53.72</v>
      </c>
      <c r="E2019" s="44">
        <v>60.166400000000003</v>
      </c>
    </row>
    <row r="2020" spans="2:5">
      <c r="B2020" s="57" t="s">
        <v>2505</v>
      </c>
      <c r="C2020" s="43" t="s">
        <v>2506</v>
      </c>
      <c r="D2020" s="44">
        <v>0</v>
      </c>
      <c r="E2020" s="44">
        <v>0</v>
      </c>
    </row>
    <row r="2021" spans="2:5">
      <c r="B2021" s="57" t="s">
        <v>2507</v>
      </c>
      <c r="C2021" s="43" t="s">
        <v>2508</v>
      </c>
      <c r="D2021" s="44">
        <v>140.63</v>
      </c>
      <c r="E2021" s="44">
        <v>157.50559999999999</v>
      </c>
    </row>
    <row r="2022" spans="2:5">
      <c r="B2022" s="57" t="s">
        <v>2464</v>
      </c>
      <c r="C2022" s="43" t="s">
        <v>2465</v>
      </c>
      <c r="D2022" s="44">
        <v>0</v>
      </c>
      <c r="E2022" s="44">
        <v>0</v>
      </c>
    </row>
    <row r="2023" spans="2:5">
      <c r="B2023" s="57" t="s">
        <v>2409</v>
      </c>
      <c r="C2023" s="43" t="s">
        <v>2410</v>
      </c>
      <c r="D2023" s="44">
        <v>0</v>
      </c>
      <c r="E2023" s="44">
        <v>0</v>
      </c>
    </row>
    <row r="2024" spans="2:5">
      <c r="B2024" s="57" t="s">
        <v>206</v>
      </c>
      <c r="C2024" s="43" t="s">
        <v>2509</v>
      </c>
      <c r="D2024" s="44">
        <v>114.75</v>
      </c>
      <c r="E2024" s="44">
        <v>128.52000000000001</v>
      </c>
    </row>
    <row r="2025" spans="2:5">
      <c r="B2025" s="57" t="s">
        <v>208</v>
      </c>
      <c r="C2025" s="43" t="s">
        <v>2510</v>
      </c>
      <c r="D2025" s="44">
        <v>50.06</v>
      </c>
      <c r="E2025" s="44">
        <v>56.0672</v>
      </c>
    </row>
    <row r="2026" spans="2:5">
      <c r="B2026" s="57" t="s">
        <v>2450</v>
      </c>
      <c r="C2026" s="43" t="s">
        <v>2511</v>
      </c>
      <c r="D2026" s="44">
        <v>137.25</v>
      </c>
      <c r="E2026" s="44">
        <v>153.72</v>
      </c>
    </row>
    <row r="2027" spans="2:5">
      <c r="B2027" s="57" t="s">
        <v>238</v>
      </c>
      <c r="C2027" s="43" t="s">
        <v>2725</v>
      </c>
      <c r="D2027" s="44">
        <v>0</v>
      </c>
      <c r="E2027" s="44">
        <v>0</v>
      </c>
    </row>
    <row r="2028" spans="2:5">
      <c r="B2028" s="57" t="s">
        <v>2512</v>
      </c>
      <c r="C2028" s="43" t="s">
        <v>2513</v>
      </c>
      <c r="D2028" s="44">
        <v>0</v>
      </c>
      <c r="E2028" s="44">
        <v>0</v>
      </c>
    </row>
    <row r="2029" spans="2:5">
      <c r="B2029" s="57" t="s">
        <v>210</v>
      </c>
      <c r="C2029" s="43" t="s">
        <v>209</v>
      </c>
      <c r="D2029" s="44">
        <v>18.559999999999999</v>
      </c>
      <c r="E2029" s="44">
        <v>20.787199999999999</v>
      </c>
    </row>
    <row r="2030" spans="2:5">
      <c r="B2030" s="57" t="s">
        <v>236</v>
      </c>
      <c r="C2030" s="43" t="s">
        <v>2514</v>
      </c>
      <c r="D2030" s="44">
        <v>0</v>
      </c>
      <c r="E2030" s="44">
        <v>0</v>
      </c>
    </row>
    <row r="2031" spans="2:5">
      <c r="B2031" s="57" t="s">
        <v>240</v>
      </c>
      <c r="C2031" s="43" t="s">
        <v>2515</v>
      </c>
      <c r="D2031" s="44">
        <v>0</v>
      </c>
      <c r="E2031" s="44">
        <v>0</v>
      </c>
    </row>
    <row r="2032" spans="2:5">
      <c r="B2032" s="57" t="s">
        <v>2516</v>
      </c>
      <c r="C2032" s="43" t="s">
        <v>2517</v>
      </c>
      <c r="D2032" s="44">
        <v>0</v>
      </c>
      <c r="E2032" s="44">
        <v>0</v>
      </c>
    </row>
    <row r="2033" spans="2:5">
      <c r="B2033" s="57"/>
    </row>
    <row r="2034" spans="2:5">
      <c r="B2034" s="57"/>
    </row>
    <row r="2035" spans="2:5">
      <c r="B2035" s="57" t="s">
        <v>2518</v>
      </c>
      <c r="C2035" s="43" t="s">
        <v>2519</v>
      </c>
      <c r="D2035" s="44">
        <v>0</v>
      </c>
      <c r="E2035" s="44">
        <v>0</v>
      </c>
    </row>
    <row r="2036" spans="2:5">
      <c r="B2036" s="57"/>
    </row>
    <row r="2037" spans="2:5">
      <c r="B2037" s="57"/>
    </row>
    <row r="2038" spans="2:5">
      <c r="B2038" s="57" t="s">
        <v>1828</v>
      </c>
      <c r="C2038" s="43" t="s">
        <v>1829</v>
      </c>
      <c r="D2038" s="44">
        <v>0</v>
      </c>
      <c r="E2038" s="44">
        <v>0</v>
      </c>
    </row>
    <row r="2039" spans="2:5">
      <c r="B2039" s="57"/>
    </row>
    <row r="2040" spans="2:5">
      <c r="B2040" s="57" t="s">
        <v>2520</v>
      </c>
      <c r="C2040" s="43" t="s">
        <v>3245</v>
      </c>
      <c r="D2040" s="44">
        <v>1</v>
      </c>
      <c r="E2040" s="44">
        <v>1</v>
      </c>
    </row>
    <row r="2041" spans="2:5">
      <c r="B2041" s="57"/>
    </row>
    <row r="2042" spans="2:5">
      <c r="B2042" s="57" t="s">
        <v>2521</v>
      </c>
      <c r="C2042" s="43" t="s">
        <v>2522</v>
      </c>
      <c r="D2042" s="44">
        <v>0</v>
      </c>
      <c r="E2042" s="44">
        <v>0</v>
      </c>
    </row>
    <row r="2043" spans="2:5">
      <c r="B2043" s="57" t="s">
        <v>2523</v>
      </c>
      <c r="C2043" s="43" t="s">
        <v>2524</v>
      </c>
      <c r="D2043" s="44">
        <v>0</v>
      </c>
      <c r="E2043" s="44">
        <v>0</v>
      </c>
    </row>
    <row r="2044" spans="2:5">
      <c r="B2044" s="57" t="s">
        <v>2525</v>
      </c>
      <c r="C2044" s="43" t="s">
        <v>2526</v>
      </c>
      <c r="D2044" s="44">
        <v>0</v>
      </c>
      <c r="E2044" s="44">
        <v>0</v>
      </c>
    </row>
    <row r="2045" spans="2:5">
      <c r="B2045" s="57" t="s">
        <v>2527</v>
      </c>
      <c r="C2045" s="43" t="s">
        <v>2528</v>
      </c>
      <c r="D2045" s="44">
        <v>0</v>
      </c>
      <c r="E2045" s="44">
        <v>0</v>
      </c>
    </row>
    <row r="2046" spans="2:5">
      <c r="B2046" s="57"/>
    </row>
    <row r="2047" spans="2:5">
      <c r="B2047" s="57"/>
    </row>
    <row r="2048" spans="2:5">
      <c r="B2048" s="57" t="s">
        <v>857</v>
      </c>
      <c r="C2048" s="43" t="s">
        <v>2529</v>
      </c>
      <c r="D2048" s="44">
        <v>0</v>
      </c>
      <c r="E2048" s="44">
        <v>0</v>
      </c>
    </row>
    <row r="2049" spans="2:5">
      <c r="B2049" s="57"/>
    </row>
    <row r="2050" spans="2:5">
      <c r="B2050" s="57" t="s">
        <v>857</v>
      </c>
      <c r="C2050" s="43" t="s">
        <v>2530</v>
      </c>
      <c r="D2050" s="44">
        <v>0</v>
      </c>
      <c r="E2050" s="44">
        <v>0</v>
      </c>
    </row>
    <row r="2051" spans="2:5">
      <c r="B2051" s="57"/>
    </row>
    <row r="2052" spans="2:5">
      <c r="B2052" s="57" t="s">
        <v>857</v>
      </c>
      <c r="C2052" s="43" t="s">
        <v>2531</v>
      </c>
      <c r="D2052" s="44">
        <v>0</v>
      </c>
      <c r="E2052" s="44">
        <v>0</v>
      </c>
    </row>
    <row r="2053" spans="2:5">
      <c r="B2053" s="57"/>
    </row>
    <row r="2054" spans="2:5">
      <c r="B2054" s="57" t="s">
        <v>857</v>
      </c>
      <c r="C2054" s="43" t="s">
        <v>3246</v>
      </c>
      <c r="D2054" s="44">
        <v>0</v>
      </c>
      <c r="E2054" s="44">
        <v>0</v>
      </c>
    </row>
    <row r="2055" spans="2:5">
      <c r="B2055" s="57"/>
    </row>
    <row r="2056" spans="2:5">
      <c r="B2056" s="57" t="s">
        <v>857</v>
      </c>
      <c r="C2056" s="43" t="s">
        <v>2532</v>
      </c>
      <c r="D2056" s="44">
        <v>0</v>
      </c>
      <c r="E2056" s="44">
        <v>0</v>
      </c>
    </row>
    <row r="2057" spans="2:5">
      <c r="B2057" s="57"/>
    </row>
    <row r="2058" spans="2:5">
      <c r="B2058" s="57" t="s">
        <v>857</v>
      </c>
      <c r="C2058" s="43" t="s">
        <v>2533</v>
      </c>
      <c r="D2058" s="44">
        <v>0</v>
      </c>
      <c r="E2058" s="44">
        <v>0</v>
      </c>
    </row>
    <row r="2059" spans="2:5">
      <c r="B2059" s="57"/>
    </row>
    <row r="2060" spans="2:5">
      <c r="B2060" s="57" t="s">
        <v>857</v>
      </c>
      <c r="C2060" s="43" t="s">
        <v>2534</v>
      </c>
      <c r="D2060" s="44">
        <v>0</v>
      </c>
      <c r="E2060" s="44">
        <v>0</v>
      </c>
    </row>
    <row r="2061" spans="2:5">
      <c r="B2061" s="57"/>
    </row>
    <row r="2062" spans="2:5">
      <c r="B2062" s="57" t="s">
        <v>857</v>
      </c>
      <c r="C2062" s="43" t="s">
        <v>2535</v>
      </c>
      <c r="D2062" s="44">
        <v>0</v>
      </c>
      <c r="E2062" s="44">
        <v>0</v>
      </c>
    </row>
    <row r="2063" spans="2:5">
      <c r="B2063" s="57"/>
    </row>
    <row r="2064" spans="2:5">
      <c r="B2064" s="57" t="s">
        <v>857</v>
      </c>
      <c r="C2064" s="43" t="s">
        <v>2536</v>
      </c>
      <c r="D2064" s="44">
        <v>0</v>
      </c>
      <c r="E2064" s="44">
        <v>0</v>
      </c>
    </row>
    <row r="2065" spans="2:5">
      <c r="B2065" s="57"/>
    </row>
    <row r="2066" spans="2:5">
      <c r="B2066" s="57" t="s">
        <v>857</v>
      </c>
      <c r="C2066" s="43" t="s">
        <v>2537</v>
      </c>
      <c r="D2066" s="44">
        <v>0</v>
      </c>
      <c r="E2066" s="44">
        <v>0</v>
      </c>
    </row>
    <row r="2067" spans="2:5">
      <c r="B2067" s="57"/>
    </row>
    <row r="2068" spans="2:5">
      <c r="B2068" s="57" t="s">
        <v>857</v>
      </c>
      <c r="C2068" s="43" t="s">
        <v>933</v>
      </c>
      <c r="D2068" s="44">
        <v>0</v>
      </c>
      <c r="E2068" s="44">
        <v>0</v>
      </c>
    </row>
    <row r="2069" spans="2:5">
      <c r="B2069" s="57"/>
    </row>
    <row r="2070" spans="2:5">
      <c r="B2070" s="57" t="s">
        <v>857</v>
      </c>
      <c r="C2070" s="43" t="s">
        <v>51</v>
      </c>
      <c r="D2070" s="44">
        <v>0</v>
      </c>
      <c r="E2070" s="44">
        <v>0</v>
      </c>
    </row>
    <row r="2071" spans="2:5">
      <c r="B2071" s="57"/>
    </row>
    <row r="2072" spans="2:5">
      <c r="B2072" s="57" t="s">
        <v>857</v>
      </c>
      <c r="C2072" s="43" t="s">
        <v>2538</v>
      </c>
      <c r="D2072" s="44">
        <v>0</v>
      </c>
      <c r="E2072" s="44">
        <v>0</v>
      </c>
    </row>
    <row r="2073" spans="2:5">
      <c r="B2073" s="57"/>
    </row>
    <row r="2074" spans="2:5">
      <c r="B2074" s="57" t="s">
        <v>857</v>
      </c>
      <c r="C2074" s="43" t="s">
        <v>2539</v>
      </c>
      <c r="D2074" s="44">
        <v>0</v>
      </c>
      <c r="E2074" s="44">
        <v>0</v>
      </c>
    </row>
    <row r="2075" spans="2:5">
      <c r="B2075" s="57"/>
    </row>
    <row r="2076" spans="2:5">
      <c r="B2076" s="57" t="s">
        <v>857</v>
      </c>
      <c r="C2076" s="43" t="s">
        <v>2540</v>
      </c>
      <c r="D2076" s="44">
        <v>0</v>
      </c>
      <c r="E2076" s="44">
        <v>0</v>
      </c>
    </row>
    <row r="2077" spans="2:5">
      <c r="B2077" s="57"/>
    </row>
    <row r="2078" spans="2:5">
      <c r="B2078" s="57" t="s">
        <v>857</v>
      </c>
      <c r="C2078" s="43" t="s">
        <v>49</v>
      </c>
      <c r="D2078" s="44">
        <v>0</v>
      </c>
      <c r="E2078" s="44">
        <v>0</v>
      </c>
    </row>
    <row r="2079" spans="2:5">
      <c r="B2079" s="57"/>
    </row>
    <row r="2080" spans="2:5">
      <c r="B2080" s="57" t="s">
        <v>857</v>
      </c>
      <c r="C2080" s="43" t="s">
        <v>2541</v>
      </c>
      <c r="D2080" s="44">
        <v>0</v>
      </c>
      <c r="E2080" s="44">
        <v>0</v>
      </c>
    </row>
    <row r="2081" spans="2:5">
      <c r="B2081" s="57"/>
    </row>
    <row r="2082" spans="2:5">
      <c r="B2082" s="57" t="s">
        <v>857</v>
      </c>
      <c r="C2082" s="43" t="s">
        <v>2542</v>
      </c>
      <c r="D2082" s="44">
        <v>0</v>
      </c>
      <c r="E2082" s="44">
        <v>0</v>
      </c>
    </row>
    <row r="2083" spans="2:5">
      <c r="B2083" s="57"/>
    </row>
    <row r="2084" spans="2:5">
      <c r="B2084" s="57" t="s">
        <v>857</v>
      </c>
      <c r="C2084" s="43" t="s">
        <v>2543</v>
      </c>
      <c r="D2084" s="44">
        <v>0</v>
      </c>
      <c r="E2084" s="44">
        <v>0</v>
      </c>
    </row>
    <row r="2085" spans="2:5">
      <c r="B2085" s="57"/>
    </row>
    <row r="2086" spans="2:5">
      <c r="B2086" s="57"/>
    </row>
    <row r="2087" spans="2:5">
      <c r="B2087" s="57" t="s">
        <v>2546</v>
      </c>
      <c r="C2087" s="43" t="s">
        <v>2547</v>
      </c>
      <c r="D2087" s="44">
        <v>5.15</v>
      </c>
      <c r="E2087" s="44">
        <v>5.15</v>
      </c>
    </row>
    <row r="2088" spans="2:5">
      <c r="B2088" s="57" t="s">
        <v>2549</v>
      </c>
      <c r="C2088" s="43" t="s">
        <v>2550</v>
      </c>
      <c r="D2088" s="44">
        <v>6.25</v>
      </c>
      <c r="E2088" s="44">
        <v>6.25</v>
      </c>
    </row>
    <row r="2089" spans="2:5">
      <c r="B2089" s="57" t="s">
        <v>2551</v>
      </c>
      <c r="C2089" s="43" t="s">
        <v>2552</v>
      </c>
      <c r="D2089" s="44">
        <v>5.15</v>
      </c>
      <c r="E2089" s="44">
        <v>5.15</v>
      </c>
    </row>
    <row r="2090" spans="2:5">
      <c r="B2090" s="57" t="s">
        <v>2553</v>
      </c>
      <c r="C2090" s="43" t="s">
        <v>2554</v>
      </c>
      <c r="D2090" s="44">
        <v>5.15</v>
      </c>
      <c r="E2090" s="44">
        <v>5.15</v>
      </c>
    </row>
    <row r="2091" spans="2:5">
      <c r="B2091" s="57" t="s">
        <v>2555</v>
      </c>
      <c r="C2091" s="43" t="s">
        <v>2556</v>
      </c>
      <c r="D2091" s="44">
        <v>5.15</v>
      </c>
      <c r="E2091" s="44">
        <v>5.15</v>
      </c>
    </row>
    <row r="2092" spans="2:5">
      <c r="B2092" s="57" t="s">
        <v>2557</v>
      </c>
      <c r="C2092" s="43" t="s">
        <v>2558</v>
      </c>
      <c r="D2092" s="44">
        <v>6.25</v>
      </c>
      <c r="E2092" s="44">
        <v>6.25</v>
      </c>
    </row>
    <row r="2093" spans="2:5" ht="29">
      <c r="B2093" s="57" t="s">
        <v>2548</v>
      </c>
      <c r="C2093" s="43" t="s">
        <v>3247</v>
      </c>
      <c r="D2093" s="44">
        <v>5.15</v>
      </c>
      <c r="E2093" s="44">
        <v>5.15</v>
      </c>
    </row>
    <row r="2094" spans="2:5">
      <c r="B2094" s="57" t="s">
        <v>2544</v>
      </c>
      <c r="C2094" s="43" t="s">
        <v>3248</v>
      </c>
      <c r="D2094" s="44">
        <v>6.25</v>
      </c>
      <c r="E2094" s="44">
        <v>6.25</v>
      </c>
    </row>
    <row r="2095" spans="2:5">
      <c r="B2095" s="57" t="s">
        <v>2545</v>
      </c>
      <c r="C2095" s="43" t="s">
        <v>3249</v>
      </c>
      <c r="D2095" s="44">
        <v>6.25</v>
      </c>
      <c r="E2095" s="44">
        <v>6.25</v>
      </c>
    </row>
    <row r="2096" spans="2:5">
      <c r="B2096" s="57"/>
    </row>
    <row r="2097" spans="2:5">
      <c r="B2097" s="57" t="s">
        <v>2559</v>
      </c>
      <c r="C2097" s="43" t="s">
        <v>2560</v>
      </c>
      <c r="D2097" s="44">
        <v>5.35</v>
      </c>
      <c r="E2097" s="44">
        <v>5.35</v>
      </c>
    </row>
    <row r="2098" spans="2:5">
      <c r="B2098" s="57" t="s">
        <v>2561</v>
      </c>
      <c r="C2098" s="43" t="s">
        <v>2562</v>
      </c>
      <c r="D2098" s="44">
        <v>5.35</v>
      </c>
      <c r="E2098" s="44">
        <v>5.35</v>
      </c>
    </row>
    <row r="2099" spans="2:5">
      <c r="B2099" s="57"/>
    </row>
    <row r="2100" spans="2:5">
      <c r="B2100" s="57"/>
    </row>
    <row r="2101" spans="2:5">
      <c r="B2101" s="57" t="s">
        <v>2563</v>
      </c>
      <c r="C2101" s="43" t="s">
        <v>2564</v>
      </c>
      <c r="D2101" s="44">
        <v>5.45</v>
      </c>
      <c r="E2101" s="44">
        <v>5.45</v>
      </c>
    </row>
    <row r="2102" spans="2:5">
      <c r="B2102" s="57" t="s">
        <v>2565</v>
      </c>
      <c r="C2102" s="43" t="s">
        <v>2566</v>
      </c>
      <c r="D2102" s="44">
        <v>5.15</v>
      </c>
      <c r="E2102" s="44">
        <v>5.15</v>
      </c>
    </row>
    <row r="2103" spans="2:5">
      <c r="B2103" s="57" t="s">
        <v>2568</v>
      </c>
      <c r="C2103" s="43" t="s">
        <v>2726</v>
      </c>
      <c r="D2103" s="44">
        <v>5.45</v>
      </c>
      <c r="E2103" s="44">
        <v>5.45</v>
      </c>
    </row>
    <row r="2104" spans="2:5">
      <c r="B2104" s="57" t="s">
        <v>2567</v>
      </c>
      <c r="C2104" s="43" t="s">
        <v>3250</v>
      </c>
      <c r="D2104" s="44">
        <v>5.25</v>
      </c>
      <c r="E2104" s="44">
        <v>5.25</v>
      </c>
    </row>
    <row r="2105" spans="2:5">
      <c r="B2105" s="57" t="s">
        <v>2569</v>
      </c>
      <c r="C2105" s="43" t="s">
        <v>3251</v>
      </c>
      <c r="D2105" s="44">
        <v>5.45</v>
      </c>
      <c r="E2105" s="44">
        <v>5.45</v>
      </c>
    </row>
    <row r="2106" spans="2:5">
      <c r="B2106" s="57"/>
    </row>
    <row r="2107" spans="2:5">
      <c r="B2107" s="57"/>
    </row>
    <row r="2108" spans="2:5">
      <c r="B2108" s="57" t="s">
        <v>2570</v>
      </c>
      <c r="C2108" s="43" t="s">
        <v>2571</v>
      </c>
      <c r="D2108" s="44">
        <v>18.149999999999999</v>
      </c>
      <c r="E2108" s="44">
        <v>18.149999999999999</v>
      </c>
    </row>
    <row r="2109" spans="2:5">
      <c r="B2109" s="57"/>
    </row>
    <row r="2110" spans="2:5">
      <c r="B2110" s="57" t="s">
        <v>2572</v>
      </c>
      <c r="C2110" s="43" t="s">
        <v>2573</v>
      </c>
      <c r="D2110" s="44">
        <v>18.149999999999999</v>
      </c>
      <c r="E2110" s="44">
        <v>18.149999999999999</v>
      </c>
    </row>
    <row r="2111" spans="2:5">
      <c r="B2111" s="57" t="s">
        <v>2574</v>
      </c>
      <c r="C2111" s="43" t="s">
        <v>2575</v>
      </c>
      <c r="D2111" s="44">
        <v>18.149999999999999</v>
      </c>
      <c r="E2111" s="44">
        <v>18.149999999999999</v>
      </c>
    </row>
    <row r="2112" spans="2:5">
      <c r="B2112" s="57"/>
    </row>
    <row r="2113" spans="2:5">
      <c r="B2113" s="57" t="s">
        <v>802</v>
      </c>
      <c r="C2113" s="43" t="s">
        <v>2576</v>
      </c>
      <c r="D2113" s="44">
        <v>236.9</v>
      </c>
      <c r="E2113" s="44">
        <v>236.9</v>
      </c>
    </row>
    <row r="2114" spans="2:5" ht="29">
      <c r="B2114" s="57" t="s">
        <v>787</v>
      </c>
      <c r="C2114" s="43" t="s">
        <v>2577</v>
      </c>
      <c r="D2114" s="44">
        <v>24.6</v>
      </c>
      <c r="E2114" s="44">
        <v>24.6</v>
      </c>
    </row>
    <row r="2115" spans="2:5">
      <c r="B2115" s="57" t="s">
        <v>791</v>
      </c>
      <c r="C2115" s="43" t="s">
        <v>2578</v>
      </c>
      <c r="D2115" s="44">
        <v>14.45</v>
      </c>
      <c r="E2115" s="44">
        <v>14.45</v>
      </c>
    </row>
    <row r="2116" spans="2:5" ht="29">
      <c r="B2116" s="57" t="s">
        <v>794</v>
      </c>
      <c r="C2116" s="43" t="s">
        <v>2579</v>
      </c>
      <c r="D2116" s="44">
        <v>160.5</v>
      </c>
      <c r="E2116" s="44">
        <v>160.5</v>
      </c>
    </row>
    <row r="2117" spans="2:5" ht="29">
      <c r="B2117" s="57" t="s">
        <v>798</v>
      </c>
      <c r="C2117" s="43" t="s">
        <v>2580</v>
      </c>
      <c r="D2117" s="44">
        <v>37.4</v>
      </c>
      <c r="E2117" s="44">
        <v>37.4</v>
      </c>
    </row>
    <row r="2118" spans="2:5">
      <c r="B2118" s="57"/>
    </row>
    <row r="2119" spans="2:5">
      <c r="B2119" s="57"/>
    </row>
    <row r="2120" spans="2:5">
      <c r="B2120" s="57" t="s">
        <v>740</v>
      </c>
      <c r="C2120" s="43" t="s">
        <v>2581</v>
      </c>
      <c r="D2120" s="44">
        <v>64.150000000000006</v>
      </c>
      <c r="E2120" s="44">
        <v>64.150000000000006</v>
      </c>
    </row>
    <row r="2121" spans="2:5">
      <c r="B2121" s="57" t="s">
        <v>750</v>
      </c>
      <c r="C2121" s="43" t="s">
        <v>2582</v>
      </c>
      <c r="D2121" s="44">
        <v>97.15</v>
      </c>
      <c r="E2121" s="44">
        <v>97.15</v>
      </c>
    </row>
    <row r="2122" spans="2:5">
      <c r="B2122" s="57"/>
    </row>
    <row r="2123" spans="2:5">
      <c r="B2123" s="57"/>
    </row>
    <row r="2124" spans="2:5">
      <c r="B2124" s="57" t="s">
        <v>2583</v>
      </c>
      <c r="C2124" s="43" t="s">
        <v>3252</v>
      </c>
      <c r="D2124" s="44">
        <v>0</v>
      </c>
      <c r="E2124" s="44">
        <v>0</v>
      </c>
    </row>
    <row r="2125" spans="2:5">
      <c r="B2125" s="57" t="s">
        <v>2584</v>
      </c>
      <c r="C2125" s="43" t="s">
        <v>2585</v>
      </c>
      <c r="D2125" s="44">
        <v>0</v>
      </c>
      <c r="E2125" s="44">
        <v>0</v>
      </c>
    </row>
    <row r="2126" spans="2:5">
      <c r="B2126" s="57" t="s">
        <v>2586</v>
      </c>
      <c r="C2126" s="43" t="s">
        <v>2587</v>
      </c>
      <c r="D2126" s="44">
        <v>0</v>
      </c>
      <c r="E2126" s="44">
        <v>0</v>
      </c>
    </row>
    <row r="2127" spans="2:5">
      <c r="B2127" s="57"/>
    </row>
    <row r="2128" spans="2:5">
      <c r="B2128" s="57"/>
    </row>
    <row r="2129" spans="2:5">
      <c r="B2129" s="57" t="s">
        <v>2588</v>
      </c>
      <c r="C2129" s="43" t="s">
        <v>2589</v>
      </c>
      <c r="D2129" s="44">
        <v>0</v>
      </c>
      <c r="E2129" s="44">
        <v>0</v>
      </c>
    </row>
    <row r="2130" spans="2:5">
      <c r="B2130" s="57" t="s">
        <v>2590</v>
      </c>
      <c r="C2130" s="43" t="s">
        <v>2591</v>
      </c>
      <c r="D2130" s="44">
        <v>0</v>
      </c>
      <c r="E2130" s="44">
        <v>0</v>
      </c>
    </row>
    <row r="2131" spans="2:5">
      <c r="B2131" s="57"/>
    </row>
    <row r="2132" spans="2:5">
      <c r="B2132" s="57"/>
    </row>
    <row r="2133" spans="2:5">
      <c r="B2133" s="57" t="s">
        <v>857</v>
      </c>
      <c r="C2133" s="43" t="s">
        <v>2592</v>
      </c>
      <c r="D2133" s="44">
        <v>0</v>
      </c>
      <c r="E2133" s="44">
        <v>0</v>
      </c>
    </row>
    <row r="2134" spans="2:5">
      <c r="B2134" s="57"/>
    </row>
    <row r="2135" spans="2:5">
      <c r="B2135" s="57" t="s">
        <v>2593</v>
      </c>
      <c r="C2135" s="43" t="s">
        <v>2594</v>
      </c>
      <c r="D2135" s="44">
        <v>0</v>
      </c>
      <c r="E2135" s="44">
        <v>0</v>
      </c>
    </row>
    <row r="2136" spans="2:5">
      <c r="B2136" s="57" t="s">
        <v>857</v>
      </c>
      <c r="C2136" s="43" t="s">
        <v>2595</v>
      </c>
      <c r="D2136" s="44">
        <v>0</v>
      </c>
      <c r="E2136" s="44">
        <v>0</v>
      </c>
    </row>
    <row r="2137" spans="2:5">
      <c r="B2137" s="57" t="s">
        <v>2596</v>
      </c>
      <c r="C2137" s="43" t="s">
        <v>2597</v>
      </c>
      <c r="D2137" s="44">
        <v>0</v>
      </c>
      <c r="E2137" s="44">
        <v>0</v>
      </c>
    </row>
    <row r="2138" spans="2:5">
      <c r="B2138" s="57" t="s">
        <v>2598</v>
      </c>
      <c r="C2138" s="43" t="s">
        <v>2599</v>
      </c>
      <c r="D2138" s="44">
        <v>0</v>
      </c>
      <c r="E2138" s="44">
        <v>0</v>
      </c>
    </row>
    <row r="2139" spans="2:5">
      <c r="B2139" s="57"/>
    </row>
    <row r="2140" spans="2:5">
      <c r="B2140" s="57" t="s">
        <v>857</v>
      </c>
      <c r="C2140" s="43" t="s">
        <v>2600</v>
      </c>
      <c r="D2140" s="44">
        <v>0</v>
      </c>
      <c r="E2140" s="44">
        <v>0</v>
      </c>
    </row>
    <row r="2141" spans="2:5">
      <c r="B2141" s="57"/>
    </row>
    <row r="2142" spans="2:5">
      <c r="B2142" s="57" t="s">
        <v>2601</v>
      </c>
      <c r="C2142" s="43" t="s">
        <v>2602</v>
      </c>
      <c r="D2142" s="44">
        <v>0</v>
      </c>
      <c r="E2142" s="44">
        <v>0</v>
      </c>
    </row>
    <row r="2143" spans="2:5">
      <c r="B2143" s="57"/>
    </row>
    <row r="2144" spans="2:5">
      <c r="B2144" s="57" t="s">
        <v>2603</v>
      </c>
      <c r="C2144" s="43" t="s">
        <v>2604</v>
      </c>
      <c r="D2144" s="44">
        <v>0</v>
      </c>
      <c r="E2144" s="44">
        <v>0</v>
      </c>
    </row>
    <row r="2145" spans="2:5">
      <c r="B2145" s="57" t="s">
        <v>2605</v>
      </c>
      <c r="C2145" s="43" t="s">
        <v>2606</v>
      </c>
      <c r="D2145" s="44">
        <v>0</v>
      </c>
      <c r="E2145" s="44">
        <v>0</v>
      </c>
    </row>
    <row r="2146" spans="2:5">
      <c r="B2146" s="57" t="s">
        <v>2607</v>
      </c>
      <c r="C2146" s="43" t="s">
        <v>2608</v>
      </c>
      <c r="D2146" s="44">
        <v>0</v>
      </c>
      <c r="E2146" s="44">
        <v>0</v>
      </c>
    </row>
    <row r="2147" spans="2:5">
      <c r="B2147" s="57" t="s">
        <v>2609</v>
      </c>
      <c r="C2147" s="43" t="s">
        <v>2610</v>
      </c>
      <c r="D2147" s="44">
        <v>0</v>
      </c>
      <c r="E2147" s="44">
        <v>0</v>
      </c>
    </row>
    <row r="2148" spans="2:5">
      <c r="B2148" s="57" t="s">
        <v>2611</v>
      </c>
      <c r="C2148" s="43" t="s">
        <v>2612</v>
      </c>
      <c r="D2148" s="44">
        <v>0</v>
      </c>
      <c r="E2148" s="44">
        <v>0</v>
      </c>
    </row>
    <row r="2149" spans="2:5">
      <c r="B2149" s="57" t="s">
        <v>2613</v>
      </c>
      <c r="C2149" s="43" t="s">
        <v>2614</v>
      </c>
      <c r="D2149" s="44">
        <v>0</v>
      </c>
      <c r="E2149" s="44">
        <v>0</v>
      </c>
    </row>
    <row r="2150" spans="2:5">
      <c r="B2150" s="57" t="s">
        <v>2615</v>
      </c>
      <c r="C2150" s="43" t="s">
        <v>2616</v>
      </c>
      <c r="D2150" s="44">
        <v>0</v>
      </c>
      <c r="E2150" s="44">
        <v>0</v>
      </c>
    </row>
    <row r="2151" spans="2:5">
      <c r="B2151" s="57" t="s">
        <v>2617</v>
      </c>
      <c r="C2151" s="43" t="s">
        <v>2618</v>
      </c>
      <c r="D2151" s="44">
        <v>0</v>
      </c>
      <c r="E2151" s="44">
        <v>0</v>
      </c>
    </row>
    <row r="2152" spans="2:5">
      <c r="B2152" s="57" t="s">
        <v>2619</v>
      </c>
      <c r="C2152" s="43" t="s">
        <v>2620</v>
      </c>
      <c r="D2152" s="44">
        <v>0</v>
      </c>
      <c r="E2152" s="44">
        <v>0</v>
      </c>
    </row>
    <row r="2153" spans="2:5">
      <c r="B2153" s="57" t="s">
        <v>2621</v>
      </c>
      <c r="C2153" s="43" t="s">
        <v>2622</v>
      </c>
      <c r="D2153" s="44">
        <v>0</v>
      </c>
      <c r="E2153" s="44">
        <v>0</v>
      </c>
    </row>
    <row r="2154" spans="2:5">
      <c r="B2154" s="57" t="s">
        <v>2623</v>
      </c>
      <c r="C2154" s="43" t="s">
        <v>2624</v>
      </c>
      <c r="D2154" s="44">
        <v>0</v>
      </c>
      <c r="E2154" s="44">
        <v>0</v>
      </c>
    </row>
    <row r="2155" spans="2:5">
      <c r="B2155" s="57" t="s">
        <v>2625</v>
      </c>
      <c r="C2155" s="43" t="s">
        <v>2626</v>
      </c>
      <c r="D2155" s="44">
        <v>0</v>
      </c>
      <c r="E2155" s="44">
        <v>0</v>
      </c>
    </row>
    <row r="2156" spans="2:5">
      <c r="B2156" s="57" t="s">
        <v>2627</v>
      </c>
      <c r="C2156" s="43" t="s">
        <v>2628</v>
      </c>
      <c r="D2156" s="44">
        <v>0</v>
      </c>
      <c r="E2156" s="44">
        <v>0</v>
      </c>
    </row>
    <row r="2157" spans="2:5">
      <c r="B2157" s="57" t="s">
        <v>2629</v>
      </c>
      <c r="C2157" s="43" t="s">
        <v>2630</v>
      </c>
      <c r="D2157" s="44">
        <v>0</v>
      </c>
      <c r="E2157" s="44">
        <v>0</v>
      </c>
    </row>
    <row r="2158" spans="2:5">
      <c r="B2158" s="57" t="s">
        <v>2631</v>
      </c>
      <c r="C2158" s="43" t="s">
        <v>2632</v>
      </c>
      <c r="D2158" s="44">
        <v>0</v>
      </c>
      <c r="E2158" s="44">
        <v>0</v>
      </c>
    </row>
    <row r="2159" spans="2:5">
      <c r="B2159" s="57" t="s">
        <v>2633</v>
      </c>
      <c r="C2159" s="43" t="s">
        <v>2634</v>
      </c>
      <c r="D2159" s="44">
        <v>0</v>
      </c>
      <c r="E2159" s="44">
        <v>0</v>
      </c>
    </row>
    <row r="2160" spans="2:5">
      <c r="B2160" s="57" t="s">
        <v>2635</v>
      </c>
      <c r="C2160" s="43" t="s">
        <v>2636</v>
      </c>
      <c r="D2160" s="44">
        <v>0</v>
      </c>
      <c r="E2160" s="44">
        <v>0</v>
      </c>
    </row>
    <row r="2161" spans="2:5">
      <c r="B2161" s="57" t="s">
        <v>2637</v>
      </c>
      <c r="C2161" s="43" t="s">
        <v>2638</v>
      </c>
      <c r="D2161" s="44">
        <v>0</v>
      </c>
      <c r="E2161" s="44">
        <v>0</v>
      </c>
    </row>
    <row r="2162" spans="2:5">
      <c r="B2162" s="57" t="s">
        <v>2639</v>
      </c>
      <c r="C2162" s="43" t="s">
        <v>2640</v>
      </c>
      <c r="D2162" s="44">
        <v>0</v>
      </c>
      <c r="E2162" s="44">
        <v>0</v>
      </c>
    </row>
    <row r="2163" spans="2:5">
      <c r="B2163" s="57" t="s">
        <v>2641</v>
      </c>
      <c r="C2163" s="43" t="s">
        <v>2642</v>
      </c>
      <c r="D2163" s="44">
        <v>0</v>
      </c>
      <c r="E2163" s="44">
        <v>0</v>
      </c>
    </row>
    <row r="2164" spans="2:5">
      <c r="B2164" s="57" t="s">
        <v>2643</v>
      </c>
      <c r="C2164" s="43" t="s">
        <v>2644</v>
      </c>
      <c r="D2164" s="44">
        <v>0</v>
      </c>
      <c r="E2164" s="44">
        <v>0</v>
      </c>
    </row>
    <row r="2165" spans="2:5">
      <c r="B2165" s="57" t="s">
        <v>2645</v>
      </c>
      <c r="C2165" s="43" t="s">
        <v>2646</v>
      </c>
      <c r="D2165" s="44">
        <v>0</v>
      </c>
      <c r="E2165" s="44">
        <v>0</v>
      </c>
    </row>
    <row r="2166" spans="2:5">
      <c r="B2166" s="57" t="s">
        <v>2647</v>
      </c>
      <c r="C2166" s="43" t="s">
        <v>2648</v>
      </c>
      <c r="D2166" s="44">
        <v>0</v>
      </c>
      <c r="E2166" s="44">
        <v>0</v>
      </c>
    </row>
    <row r="2167" spans="2:5">
      <c r="B2167" s="57" t="s">
        <v>2649</v>
      </c>
      <c r="C2167" s="43" t="s">
        <v>2650</v>
      </c>
      <c r="D2167" s="44">
        <v>0</v>
      </c>
      <c r="E2167" s="44">
        <v>0</v>
      </c>
    </row>
    <row r="2168" spans="2:5">
      <c r="B2168" s="57" t="s">
        <v>2651</v>
      </c>
      <c r="C2168" s="43" t="s">
        <v>2652</v>
      </c>
      <c r="D2168" s="44">
        <v>0</v>
      </c>
      <c r="E2168" s="44">
        <v>0</v>
      </c>
    </row>
    <row r="2169" spans="2:5">
      <c r="B2169" s="57" t="s">
        <v>2653</v>
      </c>
      <c r="C2169" s="43" t="s">
        <v>2654</v>
      </c>
      <c r="D2169" s="44">
        <v>0</v>
      </c>
      <c r="E2169" s="44">
        <v>0</v>
      </c>
    </row>
    <row r="2170" spans="2:5">
      <c r="B2170" s="57" t="s">
        <v>2655</v>
      </c>
      <c r="C2170" s="43" t="s">
        <v>2656</v>
      </c>
      <c r="D2170" s="44">
        <v>0</v>
      </c>
      <c r="E2170" s="44">
        <v>0</v>
      </c>
    </row>
    <row r="2171" spans="2:5">
      <c r="B2171" s="57"/>
    </row>
    <row r="2172" spans="2:5">
      <c r="B2172" s="57"/>
    </row>
    <row r="2173" spans="2:5">
      <c r="B2173" s="57" t="s">
        <v>2657</v>
      </c>
      <c r="C2173" s="43" t="s">
        <v>2658</v>
      </c>
      <c r="D2173" s="44">
        <v>42.5</v>
      </c>
      <c r="E2173" s="44">
        <v>42.5</v>
      </c>
    </row>
    <row r="2174" spans="2:5">
      <c r="B2174" s="57"/>
    </row>
    <row r="2175" spans="2:5">
      <c r="B2175" s="57"/>
    </row>
    <row r="2176" spans="2:5">
      <c r="B2176" s="57" t="s">
        <v>857</v>
      </c>
      <c r="C2176" s="43" t="s">
        <v>3253</v>
      </c>
      <c r="D2176" s="44">
        <v>15</v>
      </c>
      <c r="E2176" s="44">
        <v>15</v>
      </c>
    </row>
    <row r="2177" spans="2:2">
      <c r="B2177" s="57"/>
    </row>
    <row r="2178" spans="2:2">
      <c r="B2178" s="57"/>
    </row>
    <row r="2179" spans="2:2">
      <c r="B2179" s="57"/>
    </row>
    <row r="2180" spans="2:2">
      <c r="B2180" s="57"/>
    </row>
    <row r="2181" spans="2:2">
      <c r="B2181" s="57"/>
    </row>
    <row r="2182" spans="2:2">
      <c r="B2182" s="57"/>
    </row>
    <row r="2183" spans="2:2">
      <c r="B2183" s="57"/>
    </row>
    <row r="2184" spans="2:2">
      <c r="B2184" s="57"/>
    </row>
    <row r="2185" spans="2:2">
      <c r="B2185" s="57"/>
    </row>
    <row r="2186" spans="2:2">
      <c r="B2186" s="57"/>
    </row>
    <row r="2187" spans="2:2">
      <c r="B2187" s="57"/>
    </row>
    <row r="2188" spans="2:2">
      <c r="B2188" s="57"/>
    </row>
    <row r="2189" spans="2:2">
      <c r="B2189" s="57"/>
    </row>
    <row r="2190" spans="2:2">
      <c r="B2190" s="57"/>
    </row>
    <row r="2191" spans="2:2">
      <c r="B2191" s="57"/>
    </row>
    <row r="2192" spans="2:2">
      <c r="B2192" s="57"/>
    </row>
    <row r="2193" spans="2:2">
      <c r="B2193" s="57"/>
    </row>
    <row r="2194" spans="2:2">
      <c r="B2194" s="57"/>
    </row>
    <row r="2195" spans="2:2">
      <c r="B2195" s="57"/>
    </row>
    <row r="2196" spans="2:2">
      <c r="B2196" s="57"/>
    </row>
    <row r="2197" spans="2:2">
      <c r="B2197" s="57"/>
    </row>
    <row r="2198" spans="2:2">
      <c r="B2198" s="57"/>
    </row>
    <row r="2199" spans="2:2">
      <c r="B2199" s="57"/>
    </row>
    <row r="2200" spans="2:2">
      <c r="B2200" s="57"/>
    </row>
    <row r="2201" spans="2:2">
      <c r="B2201" s="57"/>
    </row>
    <row r="2202" spans="2:2">
      <c r="B2202" s="57"/>
    </row>
    <row r="2203" spans="2:2">
      <c r="B2203" s="57"/>
    </row>
    <row r="2204" spans="2:2">
      <c r="B2204" s="57"/>
    </row>
    <row r="2205" spans="2:2">
      <c r="B2205" s="57"/>
    </row>
    <row r="2206" spans="2:2">
      <c r="B2206" s="57"/>
    </row>
    <row r="2207" spans="2:2">
      <c r="B2207" s="57"/>
    </row>
    <row r="2208" spans="2:2">
      <c r="B2208" s="57"/>
    </row>
    <row r="2209" spans="2:2">
      <c r="B2209" s="57"/>
    </row>
    <row r="2210" spans="2:2">
      <c r="B2210" s="57"/>
    </row>
    <row r="2211" spans="2:2">
      <c r="B2211" s="57"/>
    </row>
    <row r="2212" spans="2:2">
      <c r="B2212" s="57"/>
    </row>
    <row r="2213" spans="2:2">
      <c r="B2213" s="57"/>
    </row>
    <row r="2214" spans="2:2">
      <c r="B2214" s="57"/>
    </row>
    <row r="2215" spans="2:2">
      <c r="B2215" s="57"/>
    </row>
    <row r="2216" spans="2:2">
      <c r="B2216" s="57"/>
    </row>
    <row r="2217" spans="2:2">
      <c r="B2217" s="57"/>
    </row>
    <row r="2218" spans="2:2">
      <c r="B2218" s="57"/>
    </row>
    <row r="2219" spans="2:2">
      <c r="B2219" s="57"/>
    </row>
    <row r="2220" spans="2:2">
      <c r="B2220" s="57"/>
    </row>
    <row r="2221" spans="2:2">
      <c r="B2221" s="57"/>
    </row>
    <row r="2222" spans="2:2">
      <c r="B2222" s="57"/>
    </row>
    <row r="2223" spans="2:2">
      <c r="B2223" s="57"/>
    </row>
    <row r="2224" spans="2:2">
      <c r="B2224" s="57"/>
    </row>
    <row r="2225" spans="2:2">
      <c r="B2225" s="57"/>
    </row>
    <row r="2226" spans="2:2">
      <c r="B2226" s="57"/>
    </row>
    <row r="2227" spans="2:2">
      <c r="B2227" s="57"/>
    </row>
    <row r="2228" spans="2:2">
      <c r="B2228" s="57"/>
    </row>
    <row r="2229" spans="2:2">
      <c r="B2229" s="57"/>
    </row>
    <row r="2230" spans="2:2">
      <c r="B2230" s="57"/>
    </row>
    <row r="2231" spans="2:2">
      <c r="B2231" s="57"/>
    </row>
    <row r="2232" spans="2:2">
      <c r="B2232" s="57"/>
    </row>
    <row r="2233" spans="2:2">
      <c r="B2233" s="57"/>
    </row>
    <row r="2234" spans="2:2">
      <c r="B2234" s="57"/>
    </row>
    <row r="2235" spans="2:2">
      <c r="B2235" s="57"/>
    </row>
    <row r="2236" spans="2:2">
      <c r="B2236" s="57"/>
    </row>
    <row r="2237" spans="2:2">
      <c r="B2237" s="57"/>
    </row>
    <row r="2238" spans="2:2">
      <c r="B2238" s="57"/>
    </row>
    <row r="2239" spans="2:2">
      <c r="B2239" s="57"/>
    </row>
    <row r="2240" spans="2:2">
      <c r="B2240" s="57"/>
    </row>
    <row r="2241" spans="2:2">
      <c r="B2241" s="57"/>
    </row>
    <row r="2242" spans="2:2">
      <c r="B2242" s="57"/>
    </row>
    <row r="2243" spans="2:2">
      <c r="B2243" s="57"/>
    </row>
    <row r="2244" spans="2:2">
      <c r="B2244" s="57"/>
    </row>
    <row r="2245" spans="2:2">
      <c r="B2245" s="57"/>
    </row>
    <row r="2246" spans="2:2">
      <c r="B2246" s="57"/>
    </row>
    <row r="2247" spans="2:2">
      <c r="B2247" s="57"/>
    </row>
    <row r="2248" spans="2:2">
      <c r="B2248" s="57"/>
    </row>
    <row r="2249" spans="2:2">
      <c r="B2249" s="57"/>
    </row>
    <row r="2250" spans="2:2">
      <c r="B2250" s="57"/>
    </row>
    <row r="2251" spans="2:2">
      <c r="B2251" s="57"/>
    </row>
    <row r="2252" spans="2:2">
      <c r="B2252" s="57"/>
    </row>
    <row r="2253" spans="2:2">
      <c r="B2253" s="57"/>
    </row>
    <row r="2254" spans="2:2">
      <c r="B2254" s="57"/>
    </row>
    <row r="2255" spans="2:2">
      <c r="B2255" s="57"/>
    </row>
    <row r="2256" spans="2:2">
      <c r="B2256" s="57"/>
    </row>
    <row r="2257" spans="2:2">
      <c r="B2257" s="57"/>
    </row>
    <row r="2258" spans="2:2">
      <c r="B2258" s="57"/>
    </row>
    <row r="2259" spans="2:2">
      <c r="B2259" s="57"/>
    </row>
    <row r="2260" spans="2:2">
      <c r="B2260" s="57"/>
    </row>
    <row r="2261" spans="2:2">
      <c r="B2261" s="57"/>
    </row>
    <row r="2262" spans="2:2">
      <c r="B2262" s="57"/>
    </row>
    <row r="2263" spans="2:2">
      <c r="B2263" s="57"/>
    </row>
    <row r="2264" spans="2:2">
      <c r="B2264" s="57"/>
    </row>
    <row r="2265" spans="2:2">
      <c r="B2265" s="57"/>
    </row>
    <row r="2266" spans="2:2">
      <c r="B2266" s="57"/>
    </row>
    <row r="2267" spans="2:2">
      <c r="B2267" s="57"/>
    </row>
    <row r="2268" spans="2:2">
      <c r="B2268" s="57"/>
    </row>
    <row r="2269" spans="2:2">
      <c r="B2269" s="57"/>
    </row>
    <row r="2270" spans="2:2">
      <c r="B2270" s="57"/>
    </row>
    <row r="2271" spans="2:2">
      <c r="B2271" s="57"/>
    </row>
    <row r="2272" spans="2:2">
      <c r="B2272" s="57"/>
    </row>
    <row r="2273" spans="2:2">
      <c r="B2273" s="57"/>
    </row>
    <row r="2274" spans="2:2">
      <c r="B2274" s="57"/>
    </row>
    <row r="2275" spans="2:2">
      <c r="B2275" s="57"/>
    </row>
    <row r="2276" spans="2:2">
      <c r="B2276" s="57"/>
    </row>
    <row r="2277" spans="2:2">
      <c r="B2277" s="57"/>
    </row>
    <row r="2278" spans="2:2">
      <c r="B2278" s="57"/>
    </row>
    <row r="2279" spans="2:2">
      <c r="B2279" s="57"/>
    </row>
    <row r="2280" spans="2:2">
      <c r="B2280" s="57"/>
    </row>
    <row r="2281" spans="2:2">
      <c r="B2281" s="57"/>
    </row>
    <row r="2282" spans="2:2">
      <c r="B2282" s="57"/>
    </row>
    <row r="2283" spans="2:2">
      <c r="B2283" s="57"/>
    </row>
    <row r="2284" spans="2:2">
      <c r="B2284" s="57"/>
    </row>
    <row r="2285" spans="2:2">
      <c r="B2285" s="57"/>
    </row>
    <row r="2286" spans="2:2">
      <c r="B2286" s="57"/>
    </row>
    <row r="2287" spans="2:2">
      <c r="B2287" s="57"/>
    </row>
    <row r="2288" spans="2:2">
      <c r="B2288" s="57"/>
    </row>
    <row r="2289" spans="2:2">
      <c r="B2289" s="57"/>
    </row>
    <row r="2290" spans="2:2">
      <c r="B2290" s="57"/>
    </row>
    <row r="2291" spans="2:2">
      <c r="B2291" s="57"/>
    </row>
    <row r="2292" spans="2:2">
      <c r="B2292" s="57"/>
    </row>
    <row r="2293" spans="2:2">
      <c r="B2293" s="57"/>
    </row>
    <row r="2294" spans="2:2">
      <c r="B2294" s="57"/>
    </row>
    <row r="2295" spans="2:2">
      <c r="B2295" s="57"/>
    </row>
    <row r="2296" spans="2:2">
      <c r="B2296" s="57"/>
    </row>
    <row r="2297" spans="2:2">
      <c r="B2297" s="57"/>
    </row>
    <row r="2298" spans="2:2">
      <c r="B2298" s="57"/>
    </row>
    <row r="2299" spans="2:2">
      <c r="B2299" s="57"/>
    </row>
    <row r="2300" spans="2:2">
      <c r="B2300" s="57"/>
    </row>
    <row r="2301" spans="2:2">
      <c r="B2301" s="57"/>
    </row>
    <row r="2302" spans="2:2">
      <c r="B2302" s="57"/>
    </row>
    <row r="2303" spans="2:2">
      <c r="B2303" s="57"/>
    </row>
    <row r="2304" spans="2:2">
      <c r="B2304" s="57"/>
    </row>
    <row r="2305" spans="2:2">
      <c r="B2305" s="57"/>
    </row>
    <row r="2306" spans="2:2">
      <c r="B2306" s="57"/>
    </row>
    <row r="2307" spans="2:2">
      <c r="B2307" s="57"/>
    </row>
    <row r="2308" spans="2:2">
      <c r="B2308" s="57"/>
    </row>
    <row r="2309" spans="2:2">
      <c r="B2309" s="57"/>
    </row>
    <row r="2310" spans="2:2">
      <c r="B2310" s="57"/>
    </row>
    <row r="2311" spans="2:2">
      <c r="B2311" s="57"/>
    </row>
    <row r="2312" spans="2:2">
      <c r="B2312" s="57"/>
    </row>
    <row r="2313" spans="2:2">
      <c r="B2313" s="57"/>
    </row>
    <row r="2314" spans="2:2">
      <c r="B2314" s="57"/>
    </row>
    <row r="2315" spans="2:2">
      <c r="B2315" s="57"/>
    </row>
    <row r="2316" spans="2:2">
      <c r="B2316" s="57"/>
    </row>
    <row r="2317" spans="2:2">
      <c r="B2317" s="57"/>
    </row>
    <row r="2318" spans="2:2">
      <c r="B2318" s="57"/>
    </row>
    <row r="2319" spans="2:2">
      <c r="B2319" s="57"/>
    </row>
    <row r="2320" spans="2:2">
      <c r="B2320" s="57"/>
    </row>
    <row r="2321" spans="2:2">
      <c r="B2321" s="57"/>
    </row>
    <row r="2322" spans="2:2">
      <c r="B2322" s="57"/>
    </row>
    <row r="2323" spans="2:2">
      <c r="B2323" s="57"/>
    </row>
    <row r="2324" spans="2:2">
      <c r="B2324" s="57"/>
    </row>
    <row r="2325" spans="2:2">
      <c r="B2325" s="57"/>
    </row>
    <row r="2326" spans="2:2">
      <c r="B2326" s="57"/>
    </row>
    <row r="2327" spans="2:2">
      <c r="B2327" s="57"/>
    </row>
    <row r="2328" spans="2:2">
      <c r="B2328" s="57"/>
    </row>
    <row r="2329" spans="2:2">
      <c r="B2329" s="57"/>
    </row>
    <row r="2330" spans="2:2">
      <c r="B2330" s="57"/>
    </row>
    <row r="2331" spans="2:2">
      <c r="B2331" s="57"/>
    </row>
    <row r="2332" spans="2:2">
      <c r="B2332" s="57"/>
    </row>
    <row r="2333" spans="2:2">
      <c r="B2333" s="57"/>
    </row>
    <row r="2334" spans="2:2">
      <c r="B2334" s="57"/>
    </row>
    <row r="2335" spans="2:2">
      <c r="B2335" s="57"/>
    </row>
    <row r="2336" spans="2:2">
      <c r="B2336" s="57"/>
    </row>
    <row r="2337" spans="2:2">
      <c r="B2337" s="57"/>
    </row>
    <row r="2338" spans="2:2">
      <c r="B2338" s="57"/>
    </row>
    <row r="2339" spans="2:2">
      <c r="B2339" s="57"/>
    </row>
    <row r="2340" spans="2:2">
      <c r="B2340" s="57"/>
    </row>
    <row r="2341" spans="2:2">
      <c r="B2341" s="57"/>
    </row>
    <row r="2342" spans="2:2">
      <c r="B2342" s="57"/>
    </row>
    <row r="2343" spans="2:2">
      <c r="B2343" s="57"/>
    </row>
    <row r="2344" spans="2:2">
      <c r="B2344" s="57"/>
    </row>
    <row r="2345" spans="2:2">
      <c r="B2345" s="57"/>
    </row>
    <row r="2346" spans="2:2">
      <c r="B2346" s="57"/>
    </row>
    <row r="2347" spans="2:2">
      <c r="B2347" s="57"/>
    </row>
    <row r="2348" spans="2:2">
      <c r="B2348" s="57"/>
    </row>
    <row r="2349" spans="2:2">
      <c r="B2349" s="57"/>
    </row>
    <row r="2350" spans="2:2">
      <c r="B2350" s="57"/>
    </row>
    <row r="2351" spans="2:2">
      <c r="B2351" s="57"/>
    </row>
    <row r="2352" spans="2:2">
      <c r="B2352" s="57"/>
    </row>
    <row r="2353" spans="2:2">
      <c r="B2353" s="57"/>
    </row>
    <row r="2354" spans="2:2">
      <c r="B2354" s="57"/>
    </row>
    <row r="2355" spans="2:2">
      <c r="B2355" s="57"/>
    </row>
    <row r="2356" spans="2:2">
      <c r="B2356" s="57"/>
    </row>
    <row r="2357" spans="2:2">
      <c r="B2357" s="57"/>
    </row>
    <row r="2358" spans="2:2">
      <c r="B2358" s="57"/>
    </row>
    <row r="2359" spans="2:2">
      <c r="B2359" s="57"/>
    </row>
    <row r="2360" spans="2:2">
      <c r="B2360" s="57"/>
    </row>
    <row r="2361" spans="2:2">
      <c r="B2361" s="57"/>
    </row>
    <row r="2362" spans="2:2">
      <c r="B2362" s="57"/>
    </row>
    <row r="2363" spans="2:2">
      <c r="B2363" s="57"/>
    </row>
    <row r="2364" spans="2:2">
      <c r="B2364" s="57"/>
    </row>
    <row r="2365" spans="2:2">
      <c r="B2365" s="57"/>
    </row>
    <row r="2366" spans="2:2">
      <c r="B2366" s="57"/>
    </row>
    <row r="2367" spans="2:2">
      <c r="B2367" s="57"/>
    </row>
    <row r="2368" spans="2:2">
      <c r="B2368" s="57"/>
    </row>
    <row r="2369" spans="2:2">
      <c r="B2369" s="57"/>
    </row>
    <row r="2370" spans="2:2">
      <c r="B2370" s="57"/>
    </row>
    <row r="2371" spans="2:2">
      <c r="B2371" s="57"/>
    </row>
    <row r="2372" spans="2:2">
      <c r="B2372" s="57"/>
    </row>
    <row r="2373" spans="2:2">
      <c r="B2373" s="57"/>
    </row>
    <row r="2374" spans="2:2">
      <c r="B2374" s="57"/>
    </row>
    <row r="2375" spans="2:2">
      <c r="B2375" s="57"/>
    </row>
    <row r="2376" spans="2:2">
      <c r="B2376" s="57"/>
    </row>
    <row r="2377" spans="2:2">
      <c r="B2377" s="57"/>
    </row>
    <row r="2378" spans="2:2">
      <c r="B2378" s="57"/>
    </row>
    <row r="2379" spans="2:2">
      <c r="B2379" s="57"/>
    </row>
    <row r="2380" spans="2:2">
      <c r="B2380" s="57"/>
    </row>
    <row r="2381" spans="2:2">
      <c r="B2381" s="57"/>
    </row>
    <row r="2382" spans="2:2">
      <c r="B2382" s="57"/>
    </row>
    <row r="2383" spans="2:2">
      <c r="B2383" s="57"/>
    </row>
    <row r="2384" spans="2:2">
      <c r="B2384" s="57"/>
    </row>
    <row r="2385" spans="2:2">
      <c r="B2385" s="57"/>
    </row>
    <row r="2386" spans="2:2">
      <c r="B2386" s="57"/>
    </row>
    <row r="2387" spans="2:2">
      <c r="B2387" s="57"/>
    </row>
    <row r="2388" spans="2:2">
      <c r="B2388" s="57"/>
    </row>
    <row r="2389" spans="2:2">
      <c r="B2389" s="57"/>
    </row>
    <row r="2390" spans="2:2">
      <c r="B2390" s="57"/>
    </row>
    <row r="2391" spans="2:2">
      <c r="B2391" s="57"/>
    </row>
    <row r="2392" spans="2:2">
      <c r="B2392" s="57"/>
    </row>
    <row r="2393" spans="2:2">
      <c r="B2393" s="57"/>
    </row>
    <row r="2394" spans="2:2">
      <c r="B2394" s="57"/>
    </row>
    <row r="2395" spans="2:2">
      <c r="B2395" s="57"/>
    </row>
    <row r="2396" spans="2:2">
      <c r="B2396" s="57"/>
    </row>
    <row r="2397" spans="2:2">
      <c r="B2397" s="57"/>
    </row>
    <row r="2398" spans="2:2">
      <c r="B2398" s="57"/>
    </row>
    <row r="2399" spans="2:2">
      <c r="B2399" s="57"/>
    </row>
    <row r="2400" spans="2:2">
      <c r="B2400" s="57"/>
    </row>
    <row r="2401" spans="2:2">
      <c r="B2401" s="57"/>
    </row>
    <row r="2402" spans="2:2">
      <c r="B2402" s="57"/>
    </row>
    <row r="2403" spans="2:2">
      <c r="B2403" s="57"/>
    </row>
    <row r="2404" spans="2:2">
      <c r="B2404" s="57"/>
    </row>
    <row r="2405" spans="2:2">
      <c r="B2405" s="57"/>
    </row>
    <row r="2406" spans="2:2">
      <c r="B2406" s="57"/>
    </row>
    <row r="2407" spans="2:2">
      <c r="B2407" s="57"/>
    </row>
    <row r="2408" spans="2:2">
      <c r="B2408" s="57"/>
    </row>
    <row r="2409" spans="2:2">
      <c r="B2409" s="57"/>
    </row>
    <row r="2410" spans="2:2">
      <c r="B2410" s="57"/>
    </row>
    <row r="2411" spans="2:2">
      <c r="B2411" s="57"/>
    </row>
    <row r="2412" spans="2:2">
      <c r="B2412" s="57"/>
    </row>
    <row r="2413" spans="2:2">
      <c r="B2413" s="57"/>
    </row>
    <row r="2414" spans="2:2">
      <c r="B2414" s="57"/>
    </row>
    <row r="2415" spans="2:2">
      <c r="B2415" s="57"/>
    </row>
    <row r="2416" spans="2:2">
      <c r="B2416" s="57"/>
    </row>
    <row r="2417" spans="2:2">
      <c r="B2417" s="57"/>
    </row>
    <row r="2418" spans="2:2">
      <c r="B2418" s="57"/>
    </row>
    <row r="2419" spans="2:2">
      <c r="B2419" s="57"/>
    </row>
    <row r="2420" spans="2:2">
      <c r="B2420" s="57"/>
    </row>
    <row r="2421" spans="2:2">
      <c r="B2421" s="57"/>
    </row>
    <row r="2422" spans="2:2">
      <c r="B2422" s="57"/>
    </row>
    <row r="2423" spans="2:2">
      <c r="B2423" s="57"/>
    </row>
    <row r="2424" spans="2:2">
      <c r="B2424" s="57"/>
    </row>
    <row r="2425" spans="2:2">
      <c r="B2425" s="57"/>
    </row>
    <row r="2426" spans="2:2">
      <c r="B2426" s="57"/>
    </row>
    <row r="2427" spans="2:2">
      <c r="B2427" s="57"/>
    </row>
    <row r="2428" spans="2:2">
      <c r="B2428" s="57"/>
    </row>
    <row r="2429" spans="2:2">
      <c r="B2429" s="57"/>
    </row>
    <row r="2430" spans="2:2">
      <c r="B2430" s="57"/>
    </row>
    <row r="2431" spans="2:2">
      <c r="B2431" s="57"/>
    </row>
    <row r="2432" spans="2:2">
      <c r="B2432" s="57"/>
    </row>
    <row r="2433" spans="2:2">
      <c r="B2433" s="57"/>
    </row>
    <row r="2434" spans="2:2">
      <c r="B2434" s="57"/>
    </row>
    <row r="2435" spans="2:2">
      <c r="B2435" s="57"/>
    </row>
    <row r="2436" spans="2:2">
      <c r="B2436" s="57"/>
    </row>
    <row r="2437" spans="2:2">
      <c r="B2437" s="57"/>
    </row>
    <row r="2438" spans="2:2">
      <c r="B2438" s="57"/>
    </row>
    <row r="2439" spans="2:2">
      <c r="B2439" s="57"/>
    </row>
    <row r="2440" spans="2:2">
      <c r="B2440" s="57"/>
    </row>
    <row r="2441" spans="2:2">
      <c r="B2441" s="57"/>
    </row>
    <row r="2442" spans="2:2">
      <c r="B2442" s="57"/>
    </row>
    <row r="2443" spans="2:2">
      <c r="B2443" s="57"/>
    </row>
    <row r="2444" spans="2:2">
      <c r="B2444" s="57"/>
    </row>
    <row r="2445" spans="2:2">
      <c r="B2445" s="57"/>
    </row>
    <row r="2446" spans="2:2">
      <c r="B2446" s="57"/>
    </row>
    <row r="2447" spans="2:2">
      <c r="B2447" s="57"/>
    </row>
    <row r="2448" spans="2:2">
      <c r="B2448" s="57"/>
    </row>
    <row r="2449" spans="2:2">
      <c r="B2449" s="57"/>
    </row>
    <row r="2450" spans="2:2">
      <c r="B2450" s="57"/>
    </row>
    <row r="2451" spans="2:2">
      <c r="B2451" s="57"/>
    </row>
    <row r="2452" spans="2:2">
      <c r="B2452" s="57"/>
    </row>
    <row r="2453" spans="2:2">
      <c r="B2453" s="57"/>
    </row>
    <row r="2454" spans="2:2">
      <c r="B2454" s="57"/>
    </row>
    <row r="2455" spans="2:2">
      <c r="B2455" s="57"/>
    </row>
    <row r="2456" spans="2:2">
      <c r="B2456" s="57"/>
    </row>
    <row r="2457" spans="2:2">
      <c r="B2457" s="57"/>
    </row>
    <row r="2458" spans="2:2">
      <c r="B2458" s="57"/>
    </row>
    <row r="2459" spans="2:2">
      <c r="B2459" s="57"/>
    </row>
    <row r="2460" spans="2:2">
      <c r="B2460" s="57"/>
    </row>
    <row r="2461" spans="2:2">
      <c r="B2461" s="57"/>
    </row>
    <row r="2462" spans="2:2">
      <c r="B2462" s="57"/>
    </row>
    <row r="2463" spans="2:2">
      <c r="B2463" s="57"/>
    </row>
    <row r="2464" spans="2:2">
      <c r="B2464" s="57"/>
    </row>
    <row r="2465" spans="2:2">
      <c r="B2465" s="57"/>
    </row>
    <row r="2466" spans="2:2">
      <c r="B2466" s="57"/>
    </row>
    <row r="2467" spans="2:2">
      <c r="B2467" s="57"/>
    </row>
    <row r="2468" spans="2:2">
      <c r="B2468" s="57"/>
    </row>
    <row r="2469" spans="2:2">
      <c r="B2469" s="57"/>
    </row>
    <row r="2470" spans="2:2">
      <c r="B2470" s="57"/>
    </row>
    <row r="2471" spans="2:2">
      <c r="B2471" s="57"/>
    </row>
    <row r="2472" spans="2:2">
      <c r="B2472" s="57"/>
    </row>
    <row r="2473" spans="2:2">
      <c r="B2473" s="57"/>
    </row>
    <row r="2474" spans="2:2">
      <c r="B2474" s="57"/>
    </row>
    <row r="2475" spans="2:2">
      <c r="B2475" s="57"/>
    </row>
    <row r="2476" spans="2:2">
      <c r="B2476" s="57"/>
    </row>
    <row r="2477" spans="2:2">
      <c r="B2477" s="57"/>
    </row>
    <row r="2478" spans="2:2">
      <c r="B2478" s="57"/>
    </row>
    <row r="2479" spans="2:2">
      <c r="B2479" s="57"/>
    </row>
    <row r="2480" spans="2:2">
      <c r="B2480" s="57"/>
    </row>
    <row r="2481" spans="2:2">
      <c r="B2481" s="57"/>
    </row>
    <row r="2482" spans="2:2">
      <c r="B2482" s="57"/>
    </row>
    <row r="2483" spans="2:2">
      <c r="B2483" s="57"/>
    </row>
    <row r="2484" spans="2:2">
      <c r="B2484" s="57"/>
    </row>
    <row r="2485" spans="2:2">
      <c r="B2485" s="57"/>
    </row>
    <row r="2486" spans="2:2">
      <c r="B2486" s="57"/>
    </row>
    <row r="2487" spans="2:2">
      <c r="B2487" s="57"/>
    </row>
    <row r="2488" spans="2:2">
      <c r="B2488" s="57"/>
    </row>
    <row r="2489" spans="2:2">
      <c r="B2489" s="57"/>
    </row>
    <row r="2490" spans="2:2">
      <c r="B2490" s="57"/>
    </row>
    <row r="2491" spans="2:2">
      <c r="B2491" s="57"/>
    </row>
    <row r="2492" spans="2:2">
      <c r="B2492" s="57"/>
    </row>
    <row r="2493" spans="2:2">
      <c r="B2493" s="57"/>
    </row>
    <row r="2494" spans="2:2">
      <c r="B2494" s="57"/>
    </row>
    <row r="2495" spans="2:2">
      <c r="B2495" s="57"/>
    </row>
    <row r="2496" spans="2:2">
      <c r="B2496" s="57"/>
    </row>
    <row r="2497" spans="2:2">
      <c r="B2497" s="57"/>
    </row>
    <row r="2498" spans="2:2">
      <c r="B2498" s="57"/>
    </row>
    <row r="2499" spans="2:2">
      <c r="B2499" s="57"/>
    </row>
    <row r="2500" spans="2:2">
      <c r="B2500" s="57"/>
    </row>
    <row r="2501" spans="2:2">
      <c r="B2501" s="57"/>
    </row>
    <row r="2502" spans="2:2">
      <c r="B2502" s="57"/>
    </row>
    <row r="2503" spans="2:2">
      <c r="B2503" s="57"/>
    </row>
    <row r="2504" spans="2:2">
      <c r="B2504" s="57"/>
    </row>
    <row r="2505" spans="2:2">
      <c r="B2505" s="57"/>
    </row>
    <row r="2506" spans="2:2">
      <c r="B2506" s="57"/>
    </row>
    <row r="2507" spans="2:2">
      <c r="B2507" s="57"/>
    </row>
    <row r="2508" spans="2:2">
      <c r="B2508" s="57"/>
    </row>
    <row r="2509" spans="2:2">
      <c r="B2509" s="57"/>
    </row>
    <row r="2510" spans="2:2">
      <c r="B2510" s="57"/>
    </row>
    <row r="2511" spans="2:2">
      <c r="B2511" s="57"/>
    </row>
    <row r="2512" spans="2:2">
      <c r="B2512" s="57"/>
    </row>
    <row r="2513" spans="2:2">
      <c r="B2513" s="57"/>
    </row>
    <row r="2514" spans="2:2">
      <c r="B2514" s="57"/>
    </row>
    <row r="2515" spans="2:2">
      <c r="B2515" s="57"/>
    </row>
    <row r="2516" spans="2:2">
      <c r="B2516" s="57"/>
    </row>
    <row r="2517" spans="2:2">
      <c r="B2517" s="57"/>
    </row>
    <row r="2518" spans="2:2">
      <c r="B2518" s="57"/>
    </row>
    <row r="2519" spans="2:2">
      <c r="B2519" s="57"/>
    </row>
    <row r="2520" spans="2:2">
      <c r="B2520" s="57"/>
    </row>
    <row r="2521" spans="2:2">
      <c r="B2521" s="57"/>
    </row>
    <row r="2522" spans="2:2">
      <c r="B2522" s="57"/>
    </row>
    <row r="2523" spans="2:2">
      <c r="B2523" s="57"/>
    </row>
    <row r="2524" spans="2:2">
      <c r="B2524" s="57"/>
    </row>
    <row r="2525" spans="2:2">
      <c r="B2525" s="57"/>
    </row>
    <row r="2526" spans="2:2">
      <c r="B2526" s="57"/>
    </row>
    <row r="2527" spans="2:2">
      <c r="B2527" s="57"/>
    </row>
    <row r="2528" spans="2:2">
      <c r="B2528" s="57"/>
    </row>
    <row r="2529" spans="2:2">
      <c r="B2529" s="57"/>
    </row>
    <row r="2530" spans="2:2">
      <c r="B2530" s="57"/>
    </row>
    <row r="2531" spans="2:2">
      <c r="B2531" s="57"/>
    </row>
    <row r="2532" spans="2:2">
      <c r="B2532" s="57"/>
    </row>
    <row r="2533" spans="2:2">
      <c r="B2533" s="57"/>
    </row>
    <row r="2534" spans="2:2">
      <c r="B2534" s="57"/>
    </row>
    <row r="2535" spans="2:2">
      <c r="B2535" s="57"/>
    </row>
    <row r="2536" spans="2:2">
      <c r="B2536" s="57"/>
    </row>
    <row r="2537" spans="2:2">
      <c r="B2537" s="57"/>
    </row>
    <row r="2538" spans="2:2">
      <c r="B2538" s="57"/>
    </row>
    <row r="2539" spans="2:2">
      <c r="B2539" s="57"/>
    </row>
    <row r="2540" spans="2:2">
      <c r="B2540" s="57"/>
    </row>
    <row r="2541" spans="2:2">
      <c r="B2541" s="57"/>
    </row>
    <row r="2542" spans="2:2">
      <c r="B2542" s="57"/>
    </row>
    <row r="2543" spans="2:2">
      <c r="B2543" s="57"/>
    </row>
    <row r="2544" spans="2:2">
      <c r="B2544" s="57"/>
    </row>
    <row r="2545" spans="2:2">
      <c r="B2545" s="57"/>
    </row>
    <row r="2546" spans="2:2">
      <c r="B2546" s="57"/>
    </row>
    <row r="2547" spans="2:2">
      <c r="B2547" s="57"/>
    </row>
    <row r="2548" spans="2:2">
      <c r="B2548" s="57"/>
    </row>
    <row r="2549" spans="2:2">
      <c r="B2549" s="57"/>
    </row>
    <row r="2550" spans="2:2">
      <c r="B2550" s="57"/>
    </row>
    <row r="2551" spans="2:2">
      <c r="B2551" s="57"/>
    </row>
    <row r="2552" spans="2:2">
      <c r="B2552" s="57"/>
    </row>
    <row r="2553" spans="2:2">
      <c r="B2553" s="57"/>
    </row>
    <row r="2554" spans="2:2">
      <c r="B2554" s="57"/>
    </row>
    <row r="2555" spans="2:2">
      <c r="B2555" s="57"/>
    </row>
    <row r="2556" spans="2:2">
      <c r="B2556" s="57"/>
    </row>
    <row r="2557" spans="2:2">
      <c r="B2557" s="57"/>
    </row>
    <row r="2558" spans="2:2">
      <c r="B2558" s="57"/>
    </row>
    <row r="2559" spans="2:2">
      <c r="B2559" s="57"/>
    </row>
    <row r="2560" spans="2:2">
      <c r="B2560" s="57"/>
    </row>
    <row r="2561" spans="2:2">
      <c r="B2561" s="57"/>
    </row>
    <row r="2562" spans="2:2">
      <c r="B2562" s="57"/>
    </row>
    <row r="2563" spans="2:2">
      <c r="B2563" s="57"/>
    </row>
    <row r="2564" spans="2:2">
      <c r="B2564" s="57"/>
    </row>
    <row r="2565" spans="2:2">
      <c r="B2565" s="57"/>
    </row>
    <row r="2566" spans="2:2">
      <c r="B2566" s="57"/>
    </row>
    <row r="2567" spans="2:2">
      <c r="B2567" s="57"/>
    </row>
    <row r="2568" spans="2:2">
      <c r="B2568" s="57"/>
    </row>
    <row r="2569" spans="2:2">
      <c r="B2569" s="57"/>
    </row>
    <row r="2570" spans="2:2">
      <c r="B2570" s="57"/>
    </row>
    <row r="2571" spans="2:2">
      <c r="B2571" s="57"/>
    </row>
    <row r="2572" spans="2:2">
      <c r="B2572" s="57"/>
    </row>
    <row r="2573" spans="2:2">
      <c r="B2573" s="57"/>
    </row>
    <row r="2574" spans="2:2">
      <c r="B2574" s="57"/>
    </row>
    <row r="2575" spans="2:2">
      <c r="B2575" s="57"/>
    </row>
    <row r="2576" spans="2:2">
      <c r="B2576" s="57"/>
    </row>
    <row r="2577" spans="2:2">
      <c r="B2577" s="57"/>
    </row>
    <row r="2578" spans="2:2">
      <c r="B2578" s="57"/>
    </row>
    <row r="2579" spans="2:2">
      <c r="B2579" s="57"/>
    </row>
    <row r="2580" spans="2:2">
      <c r="B2580" s="57"/>
    </row>
    <row r="2581" spans="2:2">
      <c r="B2581" s="57"/>
    </row>
    <row r="2582" spans="2:2">
      <c r="B2582" s="57"/>
    </row>
    <row r="2583" spans="2:2">
      <c r="B2583" s="57"/>
    </row>
    <row r="2584" spans="2:2">
      <c r="B2584" s="57"/>
    </row>
    <row r="2585" spans="2:2">
      <c r="B2585" s="57"/>
    </row>
    <row r="2586" spans="2:2">
      <c r="B2586" s="57"/>
    </row>
    <row r="2587" spans="2:2">
      <c r="B2587" s="57"/>
    </row>
    <row r="2588" spans="2:2">
      <c r="B2588" s="57"/>
    </row>
    <row r="2589" spans="2:2">
      <c r="B2589" s="57"/>
    </row>
    <row r="2590" spans="2:2">
      <c r="B2590" s="57"/>
    </row>
    <row r="2591" spans="2:2">
      <c r="B2591" s="57"/>
    </row>
    <row r="2592" spans="2:2">
      <c r="B2592" s="57"/>
    </row>
    <row r="2593" spans="2:2">
      <c r="B2593" s="57"/>
    </row>
    <row r="2594" spans="2:2">
      <c r="B2594" s="57"/>
    </row>
    <row r="2595" spans="2:2">
      <c r="B2595" s="57"/>
    </row>
    <row r="2596" spans="2:2">
      <c r="B2596" s="57"/>
    </row>
    <row r="2597" spans="2:2">
      <c r="B2597" s="57"/>
    </row>
    <row r="2598" spans="2:2">
      <c r="B2598" s="57"/>
    </row>
    <row r="2599" spans="2:2">
      <c r="B2599" s="57"/>
    </row>
    <row r="2600" spans="2:2">
      <c r="B2600" s="57"/>
    </row>
    <row r="2601" spans="2:2">
      <c r="B2601" s="57"/>
    </row>
    <row r="2602" spans="2:2">
      <c r="B2602" s="57"/>
    </row>
    <row r="2603" spans="2:2">
      <c r="B2603" s="57"/>
    </row>
    <row r="2604" spans="2:2">
      <c r="B2604" s="57"/>
    </row>
    <row r="2605" spans="2:2">
      <c r="B2605" s="57"/>
    </row>
    <row r="2606" spans="2:2">
      <c r="B2606" s="57"/>
    </row>
    <row r="2607" spans="2:2">
      <c r="B2607" s="57"/>
    </row>
    <row r="2608" spans="2:2">
      <c r="B2608" s="57"/>
    </row>
    <row r="2609" spans="2:2">
      <c r="B2609" s="57"/>
    </row>
    <row r="2610" spans="2:2">
      <c r="B2610" s="57"/>
    </row>
    <row r="2611" spans="2:2">
      <c r="B2611" s="57"/>
    </row>
    <row r="2612" spans="2:2">
      <c r="B2612" s="57"/>
    </row>
    <row r="2613" spans="2:2">
      <c r="B2613" s="57"/>
    </row>
    <row r="2614" spans="2:2">
      <c r="B2614" s="57"/>
    </row>
    <row r="2615" spans="2:2">
      <c r="B2615" s="57"/>
    </row>
    <row r="2616" spans="2:2">
      <c r="B2616" s="57"/>
    </row>
    <row r="2617" spans="2:2">
      <c r="B2617" s="57"/>
    </row>
    <row r="2618" spans="2:2">
      <c r="B2618" s="57"/>
    </row>
    <row r="2619" spans="2:2">
      <c r="B2619" s="57"/>
    </row>
    <row r="2620" spans="2:2">
      <c r="B2620" s="57"/>
    </row>
    <row r="2621" spans="2:2">
      <c r="B2621" s="57"/>
    </row>
    <row r="2622" spans="2:2">
      <c r="B2622" s="57"/>
    </row>
    <row r="2623" spans="2:2">
      <c r="B2623" s="57"/>
    </row>
    <row r="2624" spans="2:2">
      <c r="B2624" s="57"/>
    </row>
    <row r="2625" spans="2:2">
      <c r="B2625" s="57"/>
    </row>
    <row r="2626" spans="2:2">
      <c r="B2626" s="57"/>
    </row>
    <row r="2627" spans="2:2">
      <c r="B2627" s="57"/>
    </row>
    <row r="2628" spans="2:2">
      <c r="B2628" s="57"/>
    </row>
    <row r="2629" spans="2:2">
      <c r="B2629" s="57"/>
    </row>
    <row r="2630" spans="2:2">
      <c r="B2630" s="57"/>
    </row>
    <row r="2631" spans="2:2">
      <c r="B2631" s="57"/>
    </row>
    <row r="2632" spans="2:2">
      <c r="B2632" s="57"/>
    </row>
    <row r="2633" spans="2:2">
      <c r="B2633" s="57"/>
    </row>
    <row r="2634" spans="2:2">
      <c r="B2634" s="57"/>
    </row>
    <row r="2635" spans="2:2">
      <c r="B2635" s="57"/>
    </row>
    <row r="2636" spans="2:2">
      <c r="B2636" s="57"/>
    </row>
    <row r="2637" spans="2:2">
      <c r="B2637" s="57"/>
    </row>
    <row r="2638" spans="2:2">
      <c r="B2638" s="57"/>
    </row>
    <row r="2639" spans="2:2">
      <c r="B2639" s="57"/>
    </row>
    <row r="2640" spans="2:2">
      <c r="B2640" s="57"/>
    </row>
    <row r="2641" spans="2:2">
      <c r="B2641" s="57"/>
    </row>
    <row r="2642" spans="2:2">
      <c r="B2642" s="57"/>
    </row>
    <row r="2643" spans="2:2">
      <c r="B2643" s="57"/>
    </row>
    <row r="2644" spans="2:2">
      <c r="B2644" s="57"/>
    </row>
    <row r="2645" spans="2:2">
      <c r="B2645" s="57"/>
    </row>
    <row r="2646" spans="2:2">
      <c r="B2646" s="57"/>
    </row>
    <row r="2647" spans="2:2">
      <c r="B2647" s="57"/>
    </row>
    <row r="2648" spans="2:2">
      <c r="B2648" s="57"/>
    </row>
    <row r="2649" spans="2:2">
      <c r="B2649" s="57"/>
    </row>
    <row r="2650" spans="2:2">
      <c r="B2650" s="57"/>
    </row>
    <row r="2651" spans="2:2">
      <c r="B2651" s="57"/>
    </row>
    <row r="2652" spans="2:2">
      <c r="B2652" s="57"/>
    </row>
    <row r="2653" spans="2:2">
      <c r="B2653" s="57"/>
    </row>
    <row r="2654" spans="2:2">
      <c r="B2654" s="57"/>
    </row>
    <row r="2655" spans="2:2">
      <c r="B2655" s="57"/>
    </row>
    <row r="2656" spans="2:2">
      <c r="B2656" s="57"/>
    </row>
    <row r="2657" spans="2:2">
      <c r="B2657" s="57"/>
    </row>
    <row r="2658" spans="2:2">
      <c r="B2658" s="57"/>
    </row>
    <row r="2659" spans="2:2">
      <c r="B2659" s="57"/>
    </row>
    <row r="2660" spans="2:2">
      <c r="B2660" s="57"/>
    </row>
    <row r="2661" spans="2:2">
      <c r="B2661" s="57"/>
    </row>
    <row r="2662" spans="2:2">
      <c r="B2662" s="57"/>
    </row>
    <row r="2663" spans="2:2">
      <c r="B2663" s="57"/>
    </row>
    <row r="2664" spans="2:2">
      <c r="B2664" s="57"/>
    </row>
    <row r="2665" spans="2:2">
      <c r="B2665" s="57"/>
    </row>
    <row r="2666" spans="2:2">
      <c r="B2666" s="57"/>
    </row>
    <row r="2667" spans="2:2">
      <c r="B2667" s="57"/>
    </row>
    <row r="2668" spans="2:2">
      <c r="B2668" s="57"/>
    </row>
    <row r="2669" spans="2:2">
      <c r="B2669" s="57"/>
    </row>
    <row r="2670" spans="2:2">
      <c r="B2670" s="57"/>
    </row>
    <row r="2671" spans="2:2">
      <c r="B2671" s="57"/>
    </row>
    <row r="2672" spans="2:2">
      <c r="B2672" s="57"/>
    </row>
    <row r="2673" spans="2:2">
      <c r="B2673" s="57"/>
    </row>
    <row r="2674" spans="2:2">
      <c r="B2674" s="57"/>
    </row>
    <row r="2675" spans="2:2">
      <c r="B2675" s="57"/>
    </row>
    <row r="2676" spans="2:2">
      <c r="B2676" s="57"/>
    </row>
    <row r="2677" spans="2:2">
      <c r="B2677" s="57"/>
    </row>
    <row r="2678" spans="2:2">
      <c r="B2678" s="57"/>
    </row>
    <row r="2679" spans="2:2">
      <c r="B2679" s="57"/>
    </row>
    <row r="2680" spans="2:2">
      <c r="B2680" s="57"/>
    </row>
    <row r="2681" spans="2:2">
      <c r="B2681" s="57"/>
    </row>
    <row r="2682" spans="2:2">
      <c r="B2682" s="57"/>
    </row>
    <row r="2683" spans="2:2">
      <c r="B2683" s="57"/>
    </row>
    <row r="2684" spans="2:2">
      <c r="B2684" s="57"/>
    </row>
    <row r="2685" spans="2:2">
      <c r="B2685" s="57"/>
    </row>
    <row r="2686" spans="2:2">
      <c r="B2686" s="57"/>
    </row>
    <row r="2687" spans="2:2">
      <c r="B2687" s="57"/>
    </row>
    <row r="2688" spans="2:2">
      <c r="B2688" s="57"/>
    </row>
    <row r="2689" spans="2:2">
      <c r="B2689" s="57"/>
    </row>
    <row r="2690" spans="2:2">
      <c r="B2690" s="57"/>
    </row>
    <row r="2691" spans="2:2">
      <c r="B2691" s="57"/>
    </row>
    <row r="2692" spans="2:2">
      <c r="B2692" s="57"/>
    </row>
    <row r="2693" spans="2:2">
      <c r="B2693" s="57"/>
    </row>
    <row r="2694" spans="2:2">
      <c r="B2694" s="57"/>
    </row>
    <row r="2695" spans="2:2">
      <c r="B2695" s="57"/>
    </row>
    <row r="2696" spans="2:2">
      <c r="B2696" s="57"/>
    </row>
    <row r="2697" spans="2:2">
      <c r="B2697" s="57"/>
    </row>
    <row r="2698" spans="2:2">
      <c r="B2698" s="57"/>
    </row>
    <row r="2699" spans="2:2">
      <c r="B2699" s="57"/>
    </row>
    <row r="2700" spans="2:2">
      <c r="B2700" s="57"/>
    </row>
    <row r="2701" spans="2:2">
      <c r="B2701" s="57"/>
    </row>
    <row r="2702" spans="2:2">
      <c r="B2702" s="57"/>
    </row>
    <row r="2703" spans="2:2">
      <c r="B2703" s="57"/>
    </row>
    <row r="2704" spans="2:2">
      <c r="B2704" s="57"/>
    </row>
    <row r="2705" spans="2:2">
      <c r="B2705" s="57"/>
    </row>
    <row r="2706" spans="2:2">
      <c r="B2706" s="57"/>
    </row>
    <row r="2707" spans="2:2">
      <c r="B2707" s="57"/>
    </row>
    <row r="2708" spans="2:2">
      <c r="B2708" s="57"/>
    </row>
    <row r="2709" spans="2:2">
      <c r="B2709" s="57"/>
    </row>
    <row r="2710" spans="2:2">
      <c r="B2710" s="57"/>
    </row>
    <row r="2711" spans="2:2">
      <c r="B2711" s="57"/>
    </row>
    <row r="2712" spans="2:2">
      <c r="B2712" s="57"/>
    </row>
    <row r="2713" spans="2:2">
      <c r="B2713" s="57"/>
    </row>
    <row r="2714" spans="2:2">
      <c r="B2714" s="57"/>
    </row>
    <row r="2715" spans="2:2">
      <c r="B2715" s="57"/>
    </row>
    <row r="2716" spans="2:2">
      <c r="B2716" s="57"/>
    </row>
    <row r="2717" spans="2:2">
      <c r="B2717" s="57"/>
    </row>
    <row r="2718" spans="2:2">
      <c r="B2718" s="57"/>
    </row>
    <row r="2719" spans="2:2">
      <c r="B2719" s="57"/>
    </row>
    <row r="2720" spans="2:2">
      <c r="B2720" s="57"/>
    </row>
    <row r="2721" spans="2:2">
      <c r="B2721" s="57"/>
    </row>
    <row r="2722" spans="2:2">
      <c r="B2722" s="57"/>
    </row>
    <row r="2723" spans="2:2">
      <c r="B2723" s="57"/>
    </row>
    <row r="2724" spans="2:2">
      <c r="B2724" s="57"/>
    </row>
    <row r="2725" spans="2:2">
      <c r="B2725" s="57"/>
    </row>
    <row r="2726" spans="2:2">
      <c r="B2726" s="57"/>
    </row>
    <row r="2727" spans="2:2">
      <c r="B2727" s="57"/>
    </row>
    <row r="2728" spans="2:2">
      <c r="B2728" s="57"/>
    </row>
    <row r="2729" spans="2:2">
      <c r="B2729" s="57"/>
    </row>
    <row r="2730" spans="2:2">
      <c r="B2730" s="57"/>
    </row>
    <row r="2731" spans="2:2">
      <c r="B2731" s="57"/>
    </row>
    <row r="2732" spans="2:2">
      <c r="B2732" s="57"/>
    </row>
    <row r="2733" spans="2:2">
      <c r="B2733" s="57"/>
    </row>
    <row r="2734" spans="2:2">
      <c r="B2734" s="57"/>
    </row>
    <row r="2735" spans="2:2">
      <c r="B2735" s="57"/>
    </row>
    <row r="2736" spans="2:2">
      <c r="B2736" s="57"/>
    </row>
    <row r="2737" spans="2:2">
      <c r="B2737" s="57"/>
    </row>
    <row r="2738" spans="2:2">
      <c r="B2738" s="57"/>
    </row>
    <row r="2739" spans="2:2">
      <c r="B2739" s="57"/>
    </row>
    <row r="2740" spans="2:2">
      <c r="B2740" s="57"/>
    </row>
    <row r="2741" spans="2:2">
      <c r="B2741" s="57"/>
    </row>
    <row r="2742" spans="2:2">
      <c r="B2742" s="57"/>
    </row>
    <row r="2743" spans="2:2">
      <c r="B2743" s="57"/>
    </row>
    <row r="2744" spans="2:2">
      <c r="B2744" s="57"/>
    </row>
    <row r="2745" spans="2:2">
      <c r="B2745" s="57"/>
    </row>
    <row r="2746" spans="2:2">
      <c r="B2746" s="57"/>
    </row>
    <row r="2747" spans="2:2">
      <c r="B2747" s="57"/>
    </row>
    <row r="2748" spans="2:2">
      <c r="B2748" s="57"/>
    </row>
    <row r="2749" spans="2:2">
      <c r="B2749" s="57"/>
    </row>
    <row r="2750" spans="2:2">
      <c r="B2750" s="57"/>
    </row>
    <row r="2751" spans="2:2">
      <c r="B2751" s="57"/>
    </row>
    <row r="2752" spans="2:2">
      <c r="B2752" s="57"/>
    </row>
    <row r="2753" spans="2:2">
      <c r="B2753" s="57"/>
    </row>
    <row r="2754" spans="2:2">
      <c r="B2754" s="57"/>
    </row>
    <row r="2755" spans="2:2">
      <c r="B2755" s="57"/>
    </row>
    <row r="2756" spans="2:2">
      <c r="B2756" s="57"/>
    </row>
    <row r="2757" spans="2:2">
      <c r="B2757" s="57"/>
    </row>
    <row r="2758" spans="2:2">
      <c r="B2758" s="57"/>
    </row>
    <row r="2759" spans="2:2">
      <c r="B2759" s="57"/>
    </row>
    <row r="2760" spans="2:2">
      <c r="B2760" s="57"/>
    </row>
    <row r="2761" spans="2:2">
      <c r="B2761" s="57"/>
    </row>
    <row r="2762" spans="2:2">
      <c r="B2762" s="57"/>
    </row>
    <row r="2763" spans="2:2">
      <c r="B2763" s="57"/>
    </row>
    <row r="2764" spans="2:2">
      <c r="B2764" s="57"/>
    </row>
    <row r="2765" spans="2:2">
      <c r="B2765" s="57"/>
    </row>
    <row r="2766" spans="2:2">
      <c r="B2766" s="57"/>
    </row>
    <row r="2767" spans="2:2">
      <c r="B2767" s="57"/>
    </row>
    <row r="2768" spans="2:2">
      <c r="B2768" s="57"/>
    </row>
    <row r="2769" spans="2:2">
      <c r="B2769" s="57"/>
    </row>
    <row r="2770" spans="2:2">
      <c r="B2770" s="57"/>
    </row>
    <row r="2771" spans="2:2">
      <c r="B2771" s="57"/>
    </row>
    <row r="2772" spans="2:2">
      <c r="B2772" s="57"/>
    </row>
    <row r="2773" spans="2:2">
      <c r="B2773" s="57"/>
    </row>
    <row r="2774" spans="2:2">
      <c r="B2774" s="57"/>
    </row>
    <row r="2775" spans="2:2">
      <c r="B2775" s="57"/>
    </row>
    <row r="2776" spans="2:2">
      <c r="B2776" s="57"/>
    </row>
    <row r="2777" spans="2:2">
      <c r="B2777" s="57"/>
    </row>
    <row r="2778" spans="2:2">
      <c r="B2778" s="57"/>
    </row>
    <row r="2779" spans="2:2">
      <c r="B2779" s="57"/>
    </row>
    <row r="2780" spans="2:2">
      <c r="B2780" s="57"/>
    </row>
    <row r="2781" spans="2:2">
      <c r="B2781" s="57"/>
    </row>
    <row r="2782" spans="2:2">
      <c r="B2782" s="57"/>
    </row>
    <row r="2783" spans="2:2">
      <c r="B2783" s="57"/>
    </row>
    <row r="2784" spans="2:2">
      <c r="B2784" s="57"/>
    </row>
    <row r="2785" spans="2:2">
      <c r="B2785" s="57"/>
    </row>
    <row r="2786" spans="2:2">
      <c r="B2786" s="57"/>
    </row>
    <row r="2787" spans="2:2">
      <c r="B2787" s="57"/>
    </row>
    <row r="2788" spans="2:2">
      <c r="B2788" s="57"/>
    </row>
    <row r="2789" spans="2:2">
      <c r="B2789" s="57"/>
    </row>
    <row r="2790" spans="2:2">
      <c r="B2790" s="57"/>
    </row>
    <row r="2791" spans="2:2">
      <c r="B2791" s="57"/>
    </row>
    <row r="2792" spans="2:2">
      <c r="B2792" s="57"/>
    </row>
    <row r="2793" spans="2:2">
      <c r="B2793" s="57"/>
    </row>
    <row r="2794" spans="2:2">
      <c r="B2794" s="57"/>
    </row>
    <row r="2795" spans="2:2">
      <c r="B2795" s="57"/>
    </row>
    <row r="2796" spans="2:2">
      <c r="B2796" s="57"/>
    </row>
    <row r="2797" spans="2:2">
      <c r="B2797" s="57"/>
    </row>
    <row r="2798" spans="2:2">
      <c r="B2798" s="57"/>
    </row>
    <row r="2799" spans="2:2">
      <c r="B2799" s="57"/>
    </row>
    <row r="2800" spans="2:2">
      <c r="B2800" s="57"/>
    </row>
    <row r="2801" spans="2:2">
      <c r="B2801" s="57"/>
    </row>
    <row r="2802" spans="2:2">
      <c r="B2802" s="57"/>
    </row>
    <row r="2803" spans="2:2">
      <c r="B2803" s="57"/>
    </row>
    <row r="2804" spans="2:2">
      <c r="B2804" s="57"/>
    </row>
    <row r="2805" spans="2:2">
      <c r="B2805" s="57"/>
    </row>
    <row r="2806" spans="2:2">
      <c r="B2806" s="57"/>
    </row>
    <row r="2807" spans="2:2">
      <c r="B2807" s="57"/>
    </row>
    <row r="2808" spans="2:2">
      <c r="B2808" s="57"/>
    </row>
    <row r="2809" spans="2:2">
      <c r="B2809" s="57"/>
    </row>
    <row r="2810" spans="2:2">
      <c r="B2810" s="57"/>
    </row>
    <row r="2811" spans="2:2">
      <c r="B2811" s="57"/>
    </row>
    <row r="2812" spans="2:2">
      <c r="B2812" s="57"/>
    </row>
    <row r="2813" spans="2:2">
      <c r="B2813" s="57"/>
    </row>
    <row r="2814" spans="2:2">
      <c r="B2814" s="57"/>
    </row>
    <row r="2815" spans="2:2">
      <c r="B2815" s="57"/>
    </row>
    <row r="2816" spans="2:2">
      <c r="B2816" s="57"/>
    </row>
    <row r="2817" spans="2:2">
      <c r="B2817" s="57"/>
    </row>
    <row r="2818" spans="2:2">
      <c r="B2818" s="57"/>
    </row>
    <row r="2819" spans="2:2">
      <c r="B2819" s="57"/>
    </row>
    <row r="2820" spans="2:2">
      <c r="B2820" s="57"/>
    </row>
    <row r="2821" spans="2:2">
      <c r="B2821" s="57"/>
    </row>
    <row r="2822" spans="2:2">
      <c r="B2822" s="57"/>
    </row>
    <row r="2823" spans="2:2">
      <c r="B2823" s="57"/>
    </row>
    <row r="2824" spans="2:2">
      <c r="B2824" s="57"/>
    </row>
    <row r="2825" spans="2:2">
      <c r="B2825" s="57"/>
    </row>
    <row r="2826" spans="2:2">
      <c r="B2826" s="57"/>
    </row>
    <row r="2827" spans="2:2">
      <c r="B2827" s="57"/>
    </row>
    <row r="2828" spans="2:2">
      <c r="B2828" s="57"/>
    </row>
    <row r="2829" spans="2:2">
      <c r="B2829" s="57"/>
    </row>
    <row r="2830" spans="2:2">
      <c r="B2830" s="57"/>
    </row>
    <row r="2831" spans="2:2">
      <c r="B2831" s="57"/>
    </row>
    <row r="2832" spans="2:2">
      <c r="B2832" s="57"/>
    </row>
    <row r="2833" spans="2:2">
      <c r="B2833" s="57"/>
    </row>
    <row r="2834" spans="2:2">
      <c r="B2834" s="57"/>
    </row>
    <row r="2835" spans="2:2">
      <c r="B2835" s="57"/>
    </row>
    <row r="2836" spans="2:2">
      <c r="B2836" s="57"/>
    </row>
    <row r="2837" spans="2:2">
      <c r="B2837" s="57"/>
    </row>
    <row r="2838" spans="2:2">
      <c r="B2838" s="57"/>
    </row>
    <row r="2839" spans="2:2">
      <c r="B2839" s="57"/>
    </row>
    <row r="2840" spans="2:2">
      <c r="B2840" s="57"/>
    </row>
    <row r="2841" spans="2:2">
      <c r="B2841" s="57"/>
    </row>
    <row r="2842" spans="2:2">
      <c r="B2842" s="57"/>
    </row>
    <row r="2843" spans="2:2">
      <c r="B2843" s="57"/>
    </row>
    <row r="2844" spans="2:2">
      <c r="B2844" s="57"/>
    </row>
    <row r="2845" spans="2:2">
      <c r="B2845" s="57"/>
    </row>
    <row r="2846" spans="2:2">
      <c r="B2846" s="57"/>
    </row>
    <row r="2847" spans="2:2">
      <c r="B2847" s="57"/>
    </row>
    <row r="2848" spans="2:2">
      <c r="B2848" s="57"/>
    </row>
    <row r="2849" spans="2:2">
      <c r="B2849" s="57"/>
    </row>
    <row r="2850" spans="2:2">
      <c r="B2850" s="57"/>
    </row>
    <row r="2851" spans="2:2">
      <c r="B2851" s="57"/>
    </row>
    <row r="2852" spans="2:2">
      <c r="B2852" s="57"/>
    </row>
    <row r="2853" spans="2:2">
      <c r="B2853" s="57"/>
    </row>
    <row r="2854" spans="2:2">
      <c r="B2854" s="57"/>
    </row>
    <row r="2855" spans="2:2">
      <c r="B2855" s="57"/>
    </row>
    <row r="2856" spans="2:2">
      <c r="B2856" s="57"/>
    </row>
    <row r="2857" spans="2:2">
      <c r="B2857" s="57"/>
    </row>
    <row r="2858" spans="2:2">
      <c r="B2858" s="57"/>
    </row>
    <row r="2859" spans="2:2">
      <c r="B2859" s="57"/>
    </row>
    <row r="2860" spans="2:2">
      <c r="B2860" s="57"/>
    </row>
    <row r="2861" spans="2:2">
      <c r="B2861" s="57"/>
    </row>
    <row r="2862" spans="2:2">
      <c r="B2862" s="57"/>
    </row>
    <row r="2863" spans="2:2">
      <c r="B2863" s="57"/>
    </row>
    <row r="2864" spans="2:2">
      <c r="B2864" s="57"/>
    </row>
    <row r="2865" spans="2:2">
      <c r="B2865" s="57"/>
    </row>
    <row r="2866" spans="2:2">
      <c r="B2866" s="57"/>
    </row>
    <row r="2867" spans="2:2">
      <c r="B2867" s="57"/>
    </row>
    <row r="2868" spans="2:2">
      <c r="B2868" s="57"/>
    </row>
    <row r="2869" spans="2:2">
      <c r="B2869" s="57"/>
    </row>
    <row r="2870" spans="2:2">
      <c r="B2870" s="57"/>
    </row>
    <row r="2871" spans="2:2">
      <c r="B2871" s="57"/>
    </row>
    <row r="2872" spans="2:2">
      <c r="B2872" s="57"/>
    </row>
    <row r="2873" spans="2:2">
      <c r="B2873" s="57"/>
    </row>
    <row r="2874" spans="2:2">
      <c r="B2874" s="57"/>
    </row>
    <row r="2875" spans="2:2">
      <c r="B2875" s="57"/>
    </row>
    <row r="2876" spans="2:2">
      <c r="B2876" s="57"/>
    </row>
    <row r="2877" spans="2:2">
      <c r="B2877" s="57"/>
    </row>
    <row r="2878" spans="2:2">
      <c r="B2878" s="57"/>
    </row>
    <row r="2879" spans="2:2">
      <c r="B2879" s="57"/>
    </row>
    <row r="2880" spans="2:2">
      <c r="B2880" s="57"/>
    </row>
    <row r="2881" spans="2:2">
      <c r="B2881" s="57"/>
    </row>
    <row r="2882" spans="2:2">
      <c r="B2882" s="57"/>
    </row>
    <row r="2883" spans="2:2">
      <c r="B2883" s="57"/>
    </row>
    <row r="2884" spans="2:2">
      <c r="B2884" s="57"/>
    </row>
    <row r="2885" spans="2:2">
      <c r="B2885" s="57"/>
    </row>
    <row r="2886" spans="2:2">
      <c r="B2886" s="57"/>
    </row>
    <row r="2887" spans="2:2">
      <c r="B2887" s="57"/>
    </row>
    <row r="2888" spans="2:2">
      <c r="B2888" s="57"/>
    </row>
    <row r="2889" spans="2:2">
      <c r="B2889" s="57"/>
    </row>
    <row r="2890" spans="2:2">
      <c r="B2890" s="57"/>
    </row>
    <row r="2891" spans="2:2">
      <c r="B2891" s="57"/>
    </row>
    <row r="2892" spans="2:2">
      <c r="B2892" s="57"/>
    </row>
    <row r="2893" spans="2:2">
      <c r="B2893" s="57"/>
    </row>
    <row r="2894" spans="2:2">
      <c r="B2894" s="57"/>
    </row>
    <row r="2895" spans="2:2">
      <c r="B2895" s="57"/>
    </row>
    <row r="2896" spans="2:2">
      <c r="B2896" s="57"/>
    </row>
    <row r="2897" spans="2:2">
      <c r="B2897" s="57"/>
    </row>
    <row r="2898" spans="2:2">
      <c r="B2898" s="57"/>
    </row>
    <row r="2899" spans="2:2">
      <c r="B2899" s="57"/>
    </row>
    <row r="2900" spans="2:2">
      <c r="B2900" s="57"/>
    </row>
    <row r="2901" spans="2:2">
      <c r="B2901" s="57"/>
    </row>
    <row r="2902" spans="2:2">
      <c r="B2902" s="57"/>
    </row>
    <row r="2903" spans="2:2">
      <c r="B2903" s="57"/>
    </row>
    <row r="2904" spans="2:2">
      <c r="B2904" s="57"/>
    </row>
    <row r="2905" spans="2:2">
      <c r="B2905" s="57"/>
    </row>
    <row r="2906" spans="2:2">
      <c r="B2906" s="57"/>
    </row>
    <row r="2907" spans="2:2">
      <c r="B2907" s="57"/>
    </row>
    <row r="2908" spans="2:2">
      <c r="B2908" s="57"/>
    </row>
    <row r="2909" spans="2:2">
      <c r="B2909" s="57"/>
    </row>
    <row r="2910" spans="2:2">
      <c r="B2910" s="57"/>
    </row>
    <row r="2911" spans="2:2">
      <c r="B2911" s="57"/>
    </row>
    <row r="2912" spans="2:2">
      <c r="B2912" s="57"/>
    </row>
    <row r="2913" spans="2:2">
      <c r="B2913" s="57"/>
    </row>
    <row r="2914" spans="2:2">
      <c r="B2914" s="57"/>
    </row>
    <row r="2915" spans="2:2">
      <c r="B2915" s="57"/>
    </row>
    <row r="2916" spans="2:2">
      <c r="B2916" s="57"/>
    </row>
    <row r="2917" spans="2:2">
      <c r="B2917" s="57"/>
    </row>
    <row r="2918" spans="2:2">
      <c r="B2918" s="57"/>
    </row>
    <row r="2919" spans="2:2">
      <c r="B2919" s="57"/>
    </row>
    <row r="2920" spans="2:2">
      <c r="B2920" s="57"/>
    </row>
    <row r="2921" spans="2:2">
      <c r="B2921" s="57"/>
    </row>
    <row r="2922" spans="2:2">
      <c r="B2922" s="57"/>
    </row>
    <row r="2923" spans="2:2">
      <c r="B2923" s="57"/>
    </row>
    <row r="2924" spans="2:2">
      <c r="B2924" s="57"/>
    </row>
    <row r="2925" spans="2:2">
      <c r="B2925" s="57"/>
    </row>
    <row r="2926" spans="2:2">
      <c r="B2926" s="57"/>
    </row>
    <row r="2927" spans="2:2">
      <c r="B2927" s="57"/>
    </row>
    <row r="2928" spans="2:2">
      <c r="B2928" s="57"/>
    </row>
    <row r="2929" spans="2:2">
      <c r="B2929" s="57"/>
    </row>
    <row r="2930" spans="2:2">
      <c r="B2930" s="57"/>
    </row>
    <row r="2931" spans="2:2">
      <c r="B2931" s="57"/>
    </row>
    <row r="2932" spans="2:2">
      <c r="B2932" s="57"/>
    </row>
    <row r="2933" spans="2:2">
      <c r="B2933" s="57"/>
    </row>
    <row r="2934" spans="2:2">
      <c r="B2934" s="57"/>
    </row>
    <row r="2935" spans="2:2">
      <c r="B2935" s="57"/>
    </row>
    <row r="2936" spans="2:2">
      <c r="B2936" s="57"/>
    </row>
    <row r="2937" spans="2:2">
      <c r="B2937" s="57"/>
    </row>
    <row r="2938" spans="2:2">
      <c r="B2938" s="57"/>
    </row>
    <row r="2939" spans="2:2">
      <c r="B2939" s="57"/>
    </row>
    <row r="2940" spans="2:2">
      <c r="B2940" s="57"/>
    </row>
    <row r="2941" spans="2:2">
      <c r="B2941" s="57"/>
    </row>
    <row r="2942" spans="2:2">
      <c r="B2942" s="57"/>
    </row>
    <row r="2943" spans="2:2">
      <c r="B2943" s="57"/>
    </row>
    <row r="2944" spans="2:2">
      <c r="B2944" s="57"/>
    </row>
    <row r="2945" spans="2:2">
      <c r="B2945" s="57"/>
    </row>
    <row r="2946" spans="2:2">
      <c r="B2946" s="57"/>
    </row>
    <row r="2947" spans="2:2">
      <c r="B2947" s="57"/>
    </row>
    <row r="2948" spans="2:2">
      <c r="B2948" s="57"/>
    </row>
    <row r="2949" spans="2:2">
      <c r="B2949" s="57"/>
    </row>
    <row r="2950" spans="2:2">
      <c r="B2950" s="57"/>
    </row>
    <row r="2951" spans="2:2">
      <c r="B2951" s="57"/>
    </row>
    <row r="2952" spans="2:2">
      <c r="B2952" s="57"/>
    </row>
    <row r="2953" spans="2:2">
      <c r="B2953" s="57"/>
    </row>
    <row r="2954" spans="2:2">
      <c r="B2954" s="57"/>
    </row>
    <row r="2955" spans="2:2">
      <c r="B2955" s="57"/>
    </row>
    <row r="2956" spans="2:2">
      <c r="B2956" s="57"/>
    </row>
    <row r="2957" spans="2:2">
      <c r="B2957" s="57"/>
    </row>
    <row r="2958" spans="2:2">
      <c r="B2958" s="57"/>
    </row>
    <row r="2959" spans="2:2">
      <c r="B2959" s="57"/>
    </row>
    <row r="2960" spans="2:2">
      <c r="B2960" s="57"/>
    </row>
    <row r="2961" spans="2:2">
      <c r="B2961" s="57"/>
    </row>
    <row r="2962" spans="2:2">
      <c r="B2962" s="57"/>
    </row>
    <row r="2963" spans="2:2">
      <c r="B2963" s="57"/>
    </row>
    <row r="2964" spans="2:2">
      <c r="B2964" s="57"/>
    </row>
    <row r="2965" spans="2:2">
      <c r="B2965" s="57"/>
    </row>
    <row r="2966" spans="2:2">
      <c r="B2966" s="57"/>
    </row>
    <row r="2967" spans="2:2">
      <c r="B2967" s="57"/>
    </row>
    <row r="2968" spans="2:2">
      <c r="B2968" s="57"/>
    </row>
    <row r="2969" spans="2:2">
      <c r="B2969" s="57"/>
    </row>
    <row r="2970" spans="2:2">
      <c r="B2970" s="57"/>
    </row>
    <row r="2971" spans="2:2">
      <c r="B2971" s="57"/>
    </row>
    <row r="2972" spans="2:2">
      <c r="B2972" s="57"/>
    </row>
    <row r="2973" spans="2:2">
      <c r="B2973" s="57"/>
    </row>
    <row r="2974" spans="2:2">
      <c r="B2974" s="57"/>
    </row>
    <row r="2975" spans="2:2">
      <c r="B2975" s="57"/>
    </row>
    <row r="2976" spans="2:2">
      <c r="B2976" s="57"/>
    </row>
    <row r="2977" spans="2:2">
      <c r="B2977" s="57"/>
    </row>
    <row r="2978" spans="2:2">
      <c r="B2978" s="57"/>
    </row>
    <row r="2979" spans="2:2">
      <c r="B2979" s="57"/>
    </row>
    <row r="2980" spans="2:2">
      <c r="B2980" s="57"/>
    </row>
    <row r="2981" spans="2:2">
      <c r="B2981" s="57"/>
    </row>
    <row r="2982" spans="2:2">
      <c r="B2982" s="57"/>
    </row>
    <row r="2983" spans="2:2">
      <c r="B2983" s="57"/>
    </row>
    <row r="2984" spans="2:2">
      <c r="B2984" s="57"/>
    </row>
    <row r="2985" spans="2:2">
      <c r="B2985" s="57"/>
    </row>
    <row r="2986" spans="2:2">
      <c r="B2986" s="57"/>
    </row>
    <row r="2987" spans="2:2">
      <c r="B2987" s="57"/>
    </row>
    <row r="2988" spans="2:2">
      <c r="B2988" s="57"/>
    </row>
    <row r="2989" spans="2:2">
      <c r="B2989" s="57"/>
    </row>
    <row r="2990" spans="2:2">
      <c r="B2990" s="57"/>
    </row>
    <row r="2991" spans="2:2">
      <c r="B2991" s="57"/>
    </row>
    <row r="2992" spans="2:2">
      <c r="B2992" s="57"/>
    </row>
    <row r="2993" spans="2:2">
      <c r="B2993" s="57"/>
    </row>
    <row r="2994" spans="2:2">
      <c r="B2994" s="57"/>
    </row>
    <row r="2995" spans="2:2">
      <c r="B2995" s="57"/>
    </row>
    <row r="2996" spans="2:2">
      <c r="B2996" s="57"/>
    </row>
    <row r="2997" spans="2:2">
      <c r="B2997" s="57"/>
    </row>
    <row r="2998" spans="2:2">
      <c r="B2998" s="57"/>
    </row>
    <row r="2999" spans="2:2">
      <c r="B2999" s="57"/>
    </row>
    <row r="3000" spans="2:2">
      <c r="B3000" s="57"/>
    </row>
    <row r="3001" spans="2:2">
      <c r="B3001" s="57"/>
    </row>
    <row r="3002" spans="2:2">
      <c r="B3002" s="57"/>
    </row>
    <row r="3003" spans="2:2">
      <c r="B3003" s="57"/>
    </row>
    <row r="3004" spans="2:2">
      <c r="B3004" s="57"/>
    </row>
    <row r="3005" spans="2:2">
      <c r="B3005" s="57"/>
    </row>
    <row r="3006" spans="2:2">
      <c r="B3006" s="57"/>
    </row>
    <row r="3007" spans="2:2">
      <c r="B3007" s="57"/>
    </row>
    <row r="3008" spans="2:2">
      <c r="B3008" s="57"/>
    </row>
    <row r="3009" spans="2:2">
      <c r="B3009" s="57"/>
    </row>
    <row r="3010" spans="2:2">
      <c r="B3010" s="57"/>
    </row>
    <row r="3011" spans="2:2">
      <c r="B3011" s="57"/>
    </row>
    <row r="3012" spans="2:2">
      <c r="B3012" s="57"/>
    </row>
    <row r="3013" spans="2:2">
      <c r="B3013" s="57"/>
    </row>
    <row r="3014" spans="2:2">
      <c r="B3014" s="57"/>
    </row>
    <row r="3015" spans="2:2">
      <c r="B3015" s="57"/>
    </row>
    <row r="3016" spans="2:2">
      <c r="B3016" s="57"/>
    </row>
    <row r="3017" spans="2:2">
      <c r="B3017" s="57"/>
    </row>
    <row r="3018" spans="2:2">
      <c r="B3018" s="57"/>
    </row>
    <row r="3019" spans="2:2">
      <c r="B3019" s="57"/>
    </row>
    <row r="3020" spans="2:2">
      <c r="B3020" s="57"/>
    </row>
    <row r="3021" spans="2:2">
      <c r="B3021" s="57"/>
    </row>
    <row r="3022" spans="2:2">
      <c r="B3022" s="57"/>
    </row>
    <row r="3023" spans="2:2">
      <c r="B3023" s="57"/>
    </row>
    <row r="3024" spans="2:2">
      <c r="B3024" s="57"/>
    </row>
    <row r="3025" spans="2:2">
      <c r="B3025" s="57"/>
    </row>
    <row r="3026" spans="2:2">
      <c r="B3026" s="57"/>
    </row>
    <row r="3027" spans="2:2">
      <c r="B3027" s="57"/>
    </row>
    <row r="3028" spans="2:2">
      <c r="B3028" s="57"/>
    </row>
    <row r="3029" spans="2:2">
      <c r="B3029" s="57"/>
    </row>
    <row r="3030" spans="2:2">
      <c r="B3030" s="57"/>
    </row>
    <row r="3031" spans="2:2">
      <c r="B3031" s="57"/>
    </row>
    <row r="3032" spans="2:2">
      <c r="B3032" s="57"/>
    </row>
    <row r="3033" spans="2:2">
      <c r="B3033" s="57"/>
    </row>
    <row r="3034" spans="2:2">
      <c r="B3034" s="57"/>
    </row>
    <row r="3035" spans="2:2">
      <c r="B3035" s="57"/>
    </row>
    <row r="3036" spans="2:2">
      <c r="B3036" s="57"/>
    </row>
    <row r="3037" spans="2:2">
      <c r="B3037" s="57"/>
    </row>
    <row r="3038" spans="2:2">
      <c r="B3038" s="57"/>
    </row>
    <row r="3039" spans="2:2">
      <c r="B3039" s="57"/>
    </row>
    <row r="3040" spans="2:2">
      <c r="B3040" s="57"/>
    </row>
    <row r="3041" spans="2:2">
      <c r="B3041" s="57"/>
    </row>
    <row r="3042" spans="2:2">
      <c r="B3042" s="57"/>
    </row>
    <row r="3043" spans="2:2">
      <c r="B3043" s="57"/>
    </row>
    <row r="3044" spans="2:2">
      <c r="B3044" s="57"/>
    </row>
    <row r="3045" spans="2:2">
      <c r="B3045" s="57"/>
    </row>
    <row r="3046" spans="2:2">
      <c r="B3046" s="57"/>
    </row>
    <row r="3047" spans="2:2">
      <c r="B3047" s="57"/>
    </row>
    <row r="3048" spans="2:2">
      <c r="B3048" s="57"/>
    </row>
    <row r="3049" spans="2:2">
      <c r="B3049" s="57"/>
    </row>
    <row r="3050" spans="2:2">
      <c r="B3050" s="57"/>
    </row>
    <row r="3051" spans="2:2">
      <c r="B3051" s="57"/>
    </row>
    <row r="3052" spans="2:2">
      <c r="B3052" s="57"/>
    </row>
    <row r="3053" spans="2:2">
      <c r="B3053" s="57"/>
    </row>
    <row r="3054" spans="2:2">
      <c r="B3054" s="57"/>
    </row>
    <row r="3055" spans="2:2">
      <c r="B3055" s="57"/>
    </row>
    <row r="3056" spans="2:2">
      <c r="B3056" s="57"/>
    </row>
  </sheetData>
  <sheetProtection algorithmName="SHA-512" hashValue="2zcpsqpT0dCv9DyhqfpH9spdQXKompbDmcmfgpZ9Ak0oo6aFK+ooSo7sZElYC9phKtta1vhZvxp40Ptm3k0Ctg==" saltValue="rVBV07gcVYxNaH2/TfatAA==" spinCount="100000" sheet="1" objects="1" scenarios="1"/>
  <mergeCells count="1">
    <mergeCell ref="B4:E4"/>
  </mergeCells>
  <phoneticPr fontId="34" type="noConversion"/>
  <conditionalFormatting sqref="B2">
    <cfRule type="containsText" dxfId="5" priority="2" operator="containsText" text="ERROR">
      <formula>NOT(ISERROR(SEARCH("ERROR",B2)))</formula>
    </cfRule>
  </conditionalFormatting>
  <conditionalFormatting sqref="D2:E2">
    <cfRule type="containsBlanks" dxfId="4" priority="1">
      <formula>LEN(TRIM(D2))=0</formula>
    </cfRule>
  </conditionalFormatting>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D40D-4A83-466F-8686-820F7CA061BD}">
  <sheetPr>
    <pageSetUpPr fitToPage="1"/>
  </sheetPr>
  <dimension ref="B2:Z20"/>
  <sheetViews>
    <sheetView showGridLines="0" showRowColHeaders="0" zoomScale="80" zoomScaleNormal="80" workbookViewId="0">
      <selection activeCell="B1" sqref="B1"/>
    </sheetView>
  </sheetViews>
  <sheetFormatPr defaultRowHeight="14.5"/>
  <cols>
    <col min="1" max="1" width="1.1796875" customWidth="1"/>
    <col min="2" max="2" width="20.54296875" style="70" customWidth="1"/>
    <col min="3" max="10" width="20.54296875" customWidth="1"/>
    <col min="11" max="11" width="8.81640625" customWidth="1"/>
    <col min="12" max="12" width="9.1796875" customWidth="1"/>
    <col min="26" max="26" width="23.81640625" customWidth="1"/>
  </cols>
  <sheetData>
    <row r="2" spans="2:26">
      <c r="B2" s="797" t="s">
        <v>2659</v>
      </c>
      <c r="C2" s="797"/>
      <c r="D2" s="797"/>
      <c r="E2" s="797"/>
      <c r="F2" s="797"/>
      <c r="G2" s="797"/>
      <c r="H2" s="797"/>
      <c r="I2" s="797"/>
      <c r="J2" s="797"/>
      <c r="K2" s="120"/>
      <c r="U2" s="120"/>
      <c r="V2" s="120"/>
      <c r="W2" s="120"/>
      <c r="X2" s="120"/>
      <c r="Y2" s="120"/>
      <c r="Z2" s="120"/>
    </row>
    <row r="3" spans="2:26" ht="30" customHeight="1">
      <c r="B3" s="798" t="s">
        <v>2660</v>
      </c>
      <c r="C3" s="798"/>
      <c r="D3" s="798"/>
      <c r="E3" s="798"/>
      <c r="F3" s="798"/>
      <c r="G3" s="798"/>
      <c r="H3" s="798"/>
      <c r="I3" s="798"/>
      <c r="J3" s="798"/>
      <c r="K3" s="120"/>
      <c r="U3" s="120"/>
      <c r="V3" s="120"/>
      <c r="W3" s="120"/>
      <c r="X3" s="120"/>
      <c r="Y3" s="120"/>
      <c r="Z3" s="120"/>
    </row>
    <row r="4" spans="2:26" ht="280.25" customHeight="1">
      <c r="B4" s="799" t="s">
        <v>2661</v>
      </c>
      <c r="C4" s="799"/>
      <c r="D4" s="799"/>
      <c r="E4" s="799"/>
      <c r="F4" s="799"/>
      <c r="G4" s="799"/>
      <c r="H4" s="799"/>
      <c r="I4" s="799"/>
      <c r="J4" s="799"/>
      <c r="K4" s="118"/>
      <c r="M4" s="121"/>
      <c r="N4" s="121"/>
      <c r="O4" s="121"/>
      <c r="P4" s="121"/>
      <c r="Q4" s="121"/>
      <c r="R4" s="121"/>
      <c r="S4" s="121"/>
      <c r="T4" s="121"/>
      <c r="U4" s="118"/>
      <c r="V4" s="118"/>
      <c r="W4" s="118"/>
      <c r="X4" s="118"/>
      <c r="Y4" s="118"/>
      <c r="Z4" s="118"/>
    </row>
    <row r="5" spans="2:26" ht="160.25" customHeight="1">
      <c r="B5" s="799" t="s">
        <v>2662</v>
      </c>
      <c r="C5" s="799"/>
      <c r="D5" s="799"/>
      <c r="E5" s="799"/>
      <c r="F5" s="799"/>
      <c r="G5" s="799"/>
      <c r="H5" s="799"/>
      <c r="I5" s="799"/>
      <c r="J5" s="799"/>
      <c r="K5" s="118"/>
      <c r="L5" s="121"/>
      <c r="M5" s="121"/>
      <c r="N5" s="121"/>
      <c r="O5" s="121"/>
      <c r="P5" s="121"/>
      <c r="Q5" s="121"/>
      <c r="R5" s="121"/>
      <c r="S5" s="121"/>
      <c r="T5" s="121"/>
      <c r="U5" s="118"/>
      <c r="V5" s="118"/>
      <c r="W5" s="118"/>
      <c r="X5" s="118"/>
      <c r="Y5" s="118"/>
      <c r="Z5" s="118"/>
    </row>
    <row r="6" spans="2:26" ht="140.15" customHeight="1">
      <c r="B6" s="799" t="s">
        <v>2663</v>
      </c>
      <c r="C6" s="799"/>
      <c r="D6" s="799"/>
      <c r="E6" s="799"/>
      <c r="F6" s="799"/>
      <c r="G6" s="799"/>
      <c r="H6" s="799"/>
      <c r="I6" s="799"/>
      <c r="J6" s="799"/>
      <c r="K6" s="118"/>
      <c r="L6" s="121"/>
      <c r="M6" s="121"/>
      <c r="N6" s="121"/>
      <c r="O6" s="121"/>
      <c r="P6" s="121"/>
      <c r="Q6" s="121"/>
      <c r="R6" s="121"/>
      <c r="S6" s="121"/>
      <c r="T6" s="121"/>
      <c r="U6" s="118"/>
      <c r="V6" s="118"/>
      <c r="W6" s="118"/>
      <c r="X6" s="118"/>
      <c r="Y6" s="118"/>
      <c r="Z6" s="118"/>
    </row>
    <row r="7" spans="2:26" ht="246.5" customHeight="1">
      <c r="B7" s="799" t="s">
        <v>2664</v>
      </c>
      <c r="C7" s="799"/>
      <c r="D7" s="799"/>
      <c r="E7" s="799"/>
      <c r="F7" s="799"/>
      <c r="G7" s="799"/>
      <c r="H7" s="799"/>
      <c r="I7" s="799"/>
      <c r="J7" s="799"/>
      <c r="K7" s="118"/>
      <c r="L7" s="121"/>
      <c r="M7" s="121"/>
      <c r="N7" s="121"/>
      <c r="O7" s="121"/>
      <c r="P7" s="121"/>
      <c r="Q7" s="121"/>
      <c r="R7" s="121"/>
      <c r="S7" s="121"/>
      <c r="T7" s="121"/>
      <c r="U7" s="118"/>
      <c r="V7" s="118"/>
      <c r="W7" s="118"/>
      <c r="X7" s="118"/>
      <c r="Y7" s="118"/>
      <c r="Z7" s="118"/>
    </row>
    <row r="8" spans="2:26" ht="367.5" customHeight="1">
      <c r="B8" s="799" t="s">
        <v>2665</v>
      </c>
      <c r="C8" s="799"/>
      <c r="D8" s="799"/>
      <c r="E8" s="799"/>
      <c r="F8" s="799"/>
      <c r="G8" s="799"/>
      <c r="H8" s="799"/>
      <c r="I8" s="799"/>
      <c r="J8" s="799"/>
      <c r="K8" s="118"/>
      <c r="L8" s="121"/>
      <c r="M8" s="121"/>
      <c r="N8" s="121"/>
      <c r="O8" s="121"/>
      <c r="P8" s="121"/>
      <c r="Q8" s="121"/>
      <c r="R8" s="121"/>
      <c r="S8" s="121"/>
      <c r="T8" s="121"/>
      <c r="U8" s="118"/>
      <c r="V8" s="118"/>
      <c r="W8" s="118"/>
      <c r="X8" s="118"/>
      <c r="Y8" s="118"/>
      <c r="Z8" s="118"/>
    </row>
    <row r="9" spans="2:26" s="71" customFormat="1" ht="257" customHeight="1">
      <c r="B9" s="799" t="s">
        <v>2666</v>
      </c>
      <c r="C9" s="799"/>
      <c r="D9" s="799"/>
      <c r="E9" s="799"/>
      <c r="F9" s="799"/>
      <c r="G9" s="799"/>
      <c r="H9" s="799"/>
      <c r="I9" s="799"/>
      <c r="J9" s="799"/>
      <c r="K9" s="119"/>
      <c r="L9" s="121"/>
      <c r="M9" s="121"/>
      <c r="N9" s="121"/>
      <c r="O9" s="121"/>
      <c r="P9" s="121"/>
      <c r="Q9" s="121"/>
      <c r="R9" s="121"/>
      <c r="S9" s="121"/>
      <c r="T9" s="121"/>
      <c r="U9" s="119"/>
      <c r="V9" s="119"/>
      <c r="W9" s="119"/>
      <c r="X9" s="119"/>
      <c r="Y9" s="119"/>
      <c r="Z9" s="119"/>
    </row>
    <row r="10" spans="2:26" ht="80.150000000000006" customHeight="1">
      <c r="B10" s="799" t="s">
        <v>2667</v>
      </c>
      <c r="C10" s="799"/>
      <c r="D10" s="799"/>
      <c r="E10" s="799"/>
      <c r="F10" s="799"/>
      <c r="G10" s="799"/>
      <c r="H10" s="799"/>
      <c r="I10" s="799"/>
      <c r="J10" s="799"/>
      <c r="K10" s="118"/>
      <c r="L10" s="121"/>
      <c r="M10" s="121"/>
      <c r="N10" s="121"/>
      <c r="O10" s="121"/>
      <c r="P10" s="121"/>
      <c r="Q10" s="121"/>
      <c r="R10" s="121"/>
      <c r="S10" s="121"/>
      <c r="T10" s="121"/>
      <c r="U10" s="118"/>
      <c r="V10" s="118"/>
      <c r="W10" s="118"/>
      <c r="X10" s="118"/>
      <c r="Y10" s="118"/>
      <c r="Z10" s="118"/>
    </row>
    <row r="11" spans="2:26" ht="280.25" customHeight="1">
      <c r="B11" s="799" t="s">
        <v>2668</v>
      </c>
      <c r="C11" s="799"/>
      <c r="D11" s="799"/>
      <c r="E11" s="799"/>
      <c r="F11" s="799"/>
      <c r="G11" s="799"/>
      <c r="H11" s="799"/>
      <c r="I11" s="799"/>
      <c r="J11" s="799"/>
      <c r="K11" s="118"/>
      <c r="L11" s="121"/>
      <c r="M11" s="121"/>
      <c r="N11" s="121"/>
      <c r="O11" s="121"/>
      <c r="P11" s="121"/>
      <c r="Q11" s="121"/>
      <c r="R11" s="121"/>
      <c r="S11" s="121"/>
      <c r="T11" s="121"/>
      <c r="U11" s="118"/>
      <c r="V11" s="118"/>
      <c r="W11" s="118"/>
      <c r="X11" s="118"/>
      <c r="Y11" s="118"/>
      <c r="Z11" s="118"/>
    </row>
    <row r="12" spans="2:26" ht="190.25" customHeight="1">
      <c r="B12" s="799" t="s">
        <v>2669</v>
      </c>
      <c r="C12" s="799"/>
      <c r="D12" s="799"/>
      <c r="E12" s="799"/>
      <c r="F12" s="799"/>
      <c r="G12" s="799"/>
      <c r="H12" s="799"/>
      <c r="I12" s="799"/>
      <c r="J12" s="799"/>
      <c r="K12" s="118"/>
      <c r="L12" s="121"/>
      <c r="M12" s="121"/>
      <c r="N12" s="121"/>
      <c r="O12" s="121"/>
      <c r="P12" s="121"/>
      <c r="Q12" s="121"/>
      <c r="R12" s="121"/>
      <c r="S12" s="121"/>
      <c r="T12" s="121"/>
      <c r="U12" s="118"/>
      <c r="V12" s="118"/>
      <c r="W12" s="118"/>
      <c r="X12" s="118"/>
      <c r="Y12" s="118"/>
      <c r="Z12" s="118"/>
    </row>
    <row r="13" spans="2:26" ht="170.15" customHeight="1">
      <c r="B13" s="799" t="s">
        <v>2670</v>
      </c>
      <c r="C13" s="799"/>
      <c r="D13" s="799"/>
      <c r="E13" s="799"/>
      <c r="F13" s="799"/>
      <c r="G13" s="799"/>
      <c r="H13" s="799"/>
      <c r="I13" s="799"/>
      <c r="J13" s="799"/>
      <c r="K13" s="118"/>
      <c r="L13" s="121"/>
      <c r="M13" s="121"/>
      <c r="N13" s="121"/>
      <c r="O13" s="121"/>
      <c r="P13" s="121"/>
      <c r="Q13" s="121"/>
      <c r="R13" s="121"/>
      <c r="S13" s="121"/>
      <c r="T13" s="121"/>
      <c r="U13" s="118"/>
      <c r="V13" s="118"/>
      <c r="W13" s="118"/>
      <c r="X13" s="118"/>
      <c r="Y13" s="118"/>
      <c r="Z13" s="118"/>
    </row>
    <row r="14" spans="2:26" ht="360" customHeight="1">
      <c r="B14" s="799" t="s">
        <v>2671</v>
      </c>
      <c r="C14" s="799"/>
      <c r="D14" s="799"/>
      <c r="E14" s="799"/>
      <c r="F14" s="799"/>
      <c r="G14" s="799"/>
      <c r="H14" s="799"/>
      <c r="I14" s="799"/>
      <c r="J14" s="799"/>
      <c r="K14" s="118"/>
      <c r="L14" s="121"/>
      <c r="M14" s="121"/>
      <c r="N14" s="121"/>
      <c r="O14" s="121"/>
      <c r="P14" s="121"/>
      <c r="Q14" s="121"/>
      <c r="R14" s="121"/>
      <c r="S14" s="121"/>
      <c r="T14" s="121"/>
      <c r="U14" s="118"/>
      <c r="V14" s="118"/>
      <c r="W14" s="118"/>
      <c r="X14" s="118"/>
      <c r="Y14" s="118"/>
      <c r="Z14" s="118"/>
    </row>
    <row r="15" spans="2:26" ht="409.5" customHeight="1">
      <c r="B15" s="799"/>
      <c r="C15" s="799"/>
      <c r="D15" s="799"/>
      <c r="E15" s="799"/>
      <c r="F15" s="799"/>
      <c r="G15" s="799"/>
      <c r="H15" s="799"/>
      <c r="I15" s="799"/>
      <c r="J15" s="799"/>
      <c r="K15" s="118"/>
      <c r="L15" s="121"/>
      <c r="M15" s="121"/>
      <c r="N15" s="121"/>
      <c r="O15" s="121"/>
      <c r="P15" s="121"/>
      <c r="Q15" s="121"/>
      <c r="R15" s="121"/>
      <c r="S15" s="121"/>
      <c r="T15" s="121"/>
      <c r="U15" s="118"/>
      <c r="V15" s="118"/>
      <c r="W15" s="118"/>
      <c r="X15" s="118"/>
      <c r="Y15" s="118"/>
      <c r="Z15" s="118"/>
    </row>
    <row r="16" spans="2:26" ht="180" customHeight="1">
      <c r="B16" s="799" t="s">
        <v>2672</v>
      </c>
      <c r="C16" s="799"/>
      <c r="D16" s="799"/>
      <c r="E16" s="799"/>
      <c r="F16" s="799"/>
      <c r="G16" s="799"/>
      <c r="H16" s="799"/>
      <c r="I16" s="799"/>
      <c r="J16" s="799"/>
      <c r="K16" s="118"/>
      <c r="L16" s="118"/>
      <c r="M16" s="118"/>
      <c r="N16" s="118"/>
      <c r="O16" s="118"/>
      <c r="P16" s="118"/>
      <c r="Q16" s="118"/>
      <c r="R16" s="118"/>
      <c r="S16" s="118"/>
      <c r="T16" s="121"/>
      <c r="U16" s="118"/>
      <c r="V16" s="118"/>
      <c r="W16" s="118"/>
      <c r="X16" s="118"/>
      <c r="Y16" s="118"/>
      <c r="Z16" s="118"/>
    </row>
    <row r="17" spans="2:26" ht="180" customHeight="1">
      <c r="B17" s="799"/>
      <c r="C17" s="799"/>
      <c r="D17" s="799"/>
      <c r="E17" s="799"/>
      <c r="F17" s="799"/>
      <c r="G17" s="799"/>
      <c r="H17" s="799"/>
      <c r="I17" s="799"/>
      <c r="J17" s="799"/>
      <c r="K17" s="118"/>
      <c r="L17" s="121"/>
      <c r="M17" s="121"/>
      <c r="N17" s="121"/>
      <c r="O17" s="121"/>
      <c r="P17" s="121"/>
      <c r="Q17" s="121"/>
      <c r="R17" s="121"/>
      <c r="S17" s="121"/>
      <c r="T17" s="121"/>
      <c r="U17" s="118"/>
      <c r="V17" s="118"/>
      <c r="W17" s="118"/>
      <c r="X17" s="118"/>
      <c r="Y17" s="118"/>
      <c r="Z17" s="118"/>
    </row>
    <row r="18" spans="2:26" ht="180" customHeight="1">
      <c r="B18" s="799"/>
      <c r="C18" s="799"/>
      <c r="D18" s="799"/>
      <c r="E18" s="799"/>
      <c r="F18" s="799"/>
      <c r="G18" s="799"/>
      <c r="H18" s="799"/>
      <c r="I18" s="799"/>
      <c r="J18" s="799"/>
      <c r="K18" s="118"/>
      <c r="L18" s="121"/>
      <c r="M18" s="121"/>
      <c r="N18" s="121"/>
      <c r="O18" s="121"/>
      <c r="P18" s="121"/>
      <c r="Q18" s="121"/>
      <c r="R18" s="121"/>
      <c r="S18" s="121"/>
      <c r="T18" s="121"/>
      <c r="U18" s="118"/>
      <c r="V18" s="118"/>
      <c r="W18" s="118"/>
      <c r="X18" s="118"/>
      <c r="Y18" s="118"/>
      <c r="Z18" s="118"/>
    </row>
    <row r="19" spans="2:26" ht="180" customHeight="1">
      <c r="B19" s="799"/>
      <c r="C19" s="799"/>
      <c r="D19" s="799"/>
      <c r="E19" s="799"/>
      <c r="F19" s="799"/>
      <c r="G19" s="799"/>
      <c r="H19" s="799"/>
      <c r="I19" s="799"/>
      <c r="J19" s="799"/>
      <c r="K19" s="118"/>
      <c r="L19" s="121"/>
      <c r="M19" s="121"/>
      <c r="N19" s="121"/>
      <c r="O19" s="121"/>
      <c r="P19" s="121"/>
      <c r="Q19" s="121"/>
      <c r="R19" s="121"/>
      <c r="S19" s="121"/>
      <c r="T19" s="121"/>
      <c r="U19" s="118"/>
      <c r="V19" s="118"/>
      <c r="W19" s="118"/>
      <c r="X19" s="118"/>
      <c r="Y19" s="118"/>
      <c r="Z19" s="118"/>
    </row>
    <row r="20" spans="2:26" ht="180" customHeight="1">
      <c r="B20" s="799"/>
      <c r="C20" s="799"/>
      <c r="D20" s="799"/>
      <c r="E20" s="799"/>
      <c r="F20" s="799"/>
      <c r="G20" s="799"/>
      <c r="H20" s="799"/>
      <c r="I20" s="799"/>
      <c r="J20" s="799"/>
    </row>
  </sheetData>
  <sheetProtection algorithmName="SHA-512" hashValue="fa7CHjUV4/dc7NSC5GMBA9cW8TyPNglRXyjBfKw1m9ZEGyTExdXDSO51ovhK5BcXaVqh1v/Xp6o/E53AzwxLBA==" saltValue="Re5+WNYrwaEb5QaJyO4gUA==" spinCount="100000" sheet="1" formatColumns="0" formatRows="0"/>
  <mergeCells count="14">
    <mergeCell ref="B16:J20"/>
    <mergeCell ref="B10:J10"/>
    <mergeCell ref="B12:J12"/>
    <mergeCell ref="B13:J13"/>
    <mergeCell ref="B6:J6"/>
    <mergeCell ref="B7:J7"/>
    <mergeCell ref="B8:J8"/>
    <mergeCell ref="B14:J15"/>
    <mergeCell ref="B11:J11"/>
    <mergeCell ref="B2:J2"/>
    <mergeCell ref="B3:J3"/>
    <mergeCell ref="B4:J4"/>
    <mergeCell ref="B9:J9"/>
    <mergeCell ref="B5:J5"/>
  </mergeCells>
  <pageMargins left="0.23622047244094491" right="0.23622047244094491" top="0.55118110236220474" bottom="0.55118110236220474" header="0.31496062992125984" footer="0.31496062992125984"/>
  <pageSetup paperSize="9" scale="53" fitToHeight="0" orientation="portrait" r:id="rId1"/>
  <headerFooter>
    <oddFooter>&amp;R Terms &amp; Conditions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Refund_x0020_Complete_x003f_ xmlns="be3f6756-8707-4edf-8708-5ed37b8766d9">false</Refund_x0020_Complete_x003f_>
    <Comment xmlns="be3f6756-8707-4edf-8708-5ed37b8766d9" xsi:nil="true"/>
    <lcf76f155ced4ddcb4097134ff3c332f xmlns="be3f6756-8707-4edf-8708-5ed37b8766d9">
      <Terms xmlns="http://schemas.microsoft.com/office/infopath/2007/PartnerControls"/>
    </lcf76f155ced4ddcb4097134ff3c332f>
    <TaxCatchAll xmlns="3e7e0c62-66a7-4b51-91dc-ea512ebde43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8EF6F2023198F4E986940ED9635D5E5" ma:contentTypeVersion="21" ma:contentTypeDescription="Create a new document." ma:contentTypeScope="" ma:versionID="fd22baae34e1f8561d5227d43c228dc4">
  <xsd:schema xmlns:xsd="http://www.w3.org/2001/XMLSchema" xmlns:xs="http://www.w3.org/2001/XMLSchema" xmlns:p="http://schemas.microsoft.com/office/2006/metadata/properties" xmlns:ns2="be3f6756-8707-4edf-8708-5ed37b8766d9" xmlns:ns3="http://schemas.microsoft.com/sharepoint/v4" xmlns:ns4="3e7e0c62-66a7-4b51-91dc-ea512ebde434" targetNamespace="http://schemas.microsoft.com/office/2006/metadata/properties" ma:root="true" ma:fieldsID="28fe032a2982f3ce0f58e0ea9b533de9" ns2:_="" ns3:_="" ns4:_="">
    <xsd:import namespace="be3f6756-8707-4edf-8708-5ed37b8766d9"/>
    <xsd:import namespace="http://schemas.microsoft.com/sharepoint/v4"/>
    <xsd:import namespace="3e7e0c62-66a7-4b51-91dc-ea512ebde43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IconOverlay" minOccurs="0"/>
                <xsd:element ref="ns4:SharedWithUsers" minOccurs="0"/>
                <xsd:element ref="ns4:SharedWithDetails" minOccurs="0"/>
                <xsd:element ref="ns2:Refund_x0020_Complete_x003f_" minOccurs="0"/>
                <xsd:element ref="ns2:MediaServiceAutoKeyPoints" minOccurs="0"/>
                <xsd:element ref="ns2:MediaServiceKeyPoints" minOccurs="0"/>
                <xsd:element ref="ns2:Comment" minOccurs="0"/>
                <xsd:element ref="ns2:MediaServiceDateTaken" minOccurs="0"/>
                <xsd:element ref="ns2:MediaLengthInSeconds" minOccurs="0"/>
                <xsd:element ref="ns2:lcf76f155ced4ddcb4097134ff3c332f" minOccurs="0"/>
                <xsd:element ref="ns4:TaxCatchAll"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3f6756-8707-4edf-8708-5ed37b8766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Refund_x0020_Complete_x003f_" ma:index="15" nillable="true" ma:displayName="Refund Complete?" ma:default="0" ma:internalName="Refund_x0020_Complete_x003f_">
      <xsd:simpleType>
        <xsd:restriction base="dms:Boolea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Comment" ma:index="18" nillable="true" ma:displayName="Comment" ma:format="Dropdown" ma:internalName="Comment">
      <xsd:simpleType>
        <xsd:restriction base="dms:Text">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97c1e89-d5c2-43ba-b3e7-ed7eaabeb2c2" ma:termSetId="09814cd3-568e-fe90-9814-8d621ff8fb84" ma:anchorId="fba54fb3-c3e1-fe81-a776-ca4b69148c4d" ma:open="true" ma:isKeyword="false">
      <xsd:complexType>
        <xsd:sequence>
          <xsd:element ref="pc:Terms" minOccurs="0" maxOccurs="1"/>
        </xsd:sequence>
      </xsd:complex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Location" ma:index="27" nillable="true" ma:displayName="Location" ma:indexed="true" ma:internalName="MediaServiceLocation"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7e0c62-66a7-4b51-91dc-ea512ebde43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2d96e70-83e9-40bc-8f0f-4ddc70b4c817}" ma:internalName="TaxCatchAll" ma:showField="CatchAllData" ma:web="3e7e0c62-66a7-4b51-91dc-ea512ebde4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37A05C-095A-4201-A9FA-35CF1FAA7FBB}">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4"/>
    <ds:schemaRef ds:uri="http://purl.org/dc/terms/"/>
    <ds:schemaRef ds:uri="http://schemas.openxmlformats.org/package/2006/metadata/core-properties"/>
    <ds:schemaRef ds:uri="3e7e0c62-66a7-4b51-91dc-ea512ebde434"/>
    <ds:schemaRef ds:uri="be3f6756-8707-4edf-8708-5ed37b8766d9"/>
    <ds:schemaRef ds:uri="http://www.w3.org/XML/1998/namespace"/>
    <ds:schemaRef ds:uri="http://purl.org/dc/dcmitype/"/>
  </ds:schemaRefs>
</ds:datastoreItem>
</file>

<file path=customXml/itemProps2.xml><?xml version="1.0" encoding="utf-8"?>
<ds:datastoreItem xmlns:ds="http://schemas.openxmlformats.org/officeDocument/2006/customXml" ds:itemID="{0F1FFFF8-07E2-46ED-AB2A-7768E3B75996}">
  <ds:schemaRefs>
    <ds:schemaRef ds:uri="http://schemas.microsoft.com/sharepoint/v3/contenttype/forms"/>
  </ds:schemaRefs>
</ds:datastoreItem>
</file>

<file path=customXml/itemProps3.xml><?xml version="1.0" encoding="utf-8"?>
<ds:datastoreItem xmlns:ds="http://schemas.openxmlformats.org/officeDocument/2006/customXml" ds:itemID="{C82FE9F0-C9D7-48F8-9603-B0D30D3553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3f6756-8707-4edf-8708-5ed37b8766d9"/>
    <ds:schemaRef ds:uri="http://schemas.microsoft.com/sharepoint/v4"/>
    <ds:schemaRef ds:uri="3e7e0c62-66a7-4b51-91dc-ea512ebde4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Front Page</vt:lpstr>
      <vt:lpstr>Order</vt:lpstr>
      <vt:lpstr>Summary</vt:lpstr>
      <vt:lpstr>Food Summary</vt:lpstr>
      <vt:lpstr>Price List</vt:lpstr>
      <vt:lpstr>T&amp;C</vt:lpstr>
      <vt:lpstr>'Food Summary'!PriceList</vt:lpstr>
      <vt:lpstr>Summary!PriceList</vt:lpstr>
      <vt:lpstr>PriceList</vt:lpstr>
      <vt:lpstr>'Food Summary'!Print_Area</vt:lpstr>
      <vt:lpstr>'Front Page'!Print_Area</vt:lpstr>
      <vt:lpstr>Order!Print_Area</vt:lpstr>
      <vt:lpstr>Summary!Print_Area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Joshua Glavey</dc:creator>
  <cp:keywords/>
  <dc:description/>
  <cp:lastModifiedBy>Gem Bristow</cp:lastModifiedBy>
  <cp:revision/>
  <cp:lastPrinted>2023-12-21T13:23:10Z</cp:lastPrinted>
  <dcterms:created xsi:type="dcterms:W3CDTF">2021-10-18T09:18:53Z</dcterms:created>
  <dcterms:modified xsi:type="dcterms:W3CDTF">2024-04-19T15:02:02Z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0x01010088EF6F2023198F4E986940ED9635D5E5</vt:lpwstr>
  </property>
  <property fmtid="{D5CDD505-2E9C-101B-9397-08002B2CF9AE}" pid="3" name="Form Type">
    <vt:lpwstr>Full</vt:lpwstr>
  </property>
  <property fmtid="{D5CDD505-2E9C-101B-9397-08002B2CF9AE}" pid="4" name="MediaServiceImageTags">
    <vt:lpwstr/>
  </property>
</Properties>
</file>